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UPERVISEUR METROLOG\Desktop\"/>
    </mc:Choice>
  </mc:AlternateContent>
  <bookViews>
    <workbookView xWindow="0" yWindow="0" windowWidth="20490" windowHeight="7755" tabRatio="715" activeTab="1"/>
  </bookViews>
  <sheets>
    <sheet name="DESCRIPTION" sheetId="5" r:id="rId1"/>
    <sheet name="CM-FOUR-05" sheetId="3" r:id="rId2"/>
    <sheet name="CONSTRUCTION DE L'HISTOGRAMME" sheetId="4" r:id="rId3"/>
    <sheet name="COURBE DE GAUSSE" sheetId="8" r:id="rId4"/>
    <sheet name="CARTE DE CONTROLE" sheetId="7" r:id="rId5"/>
  </sheets>
  <definedNames>
    <definedName name="_xlnm._FilterDatabase" localSheetId="2" hidden="1">'CONSTRUCTION DE L''HISTOGRAMME'!$B$7:$B$57</definedName>
    <definedName name="_xlnm._FilterDatabase" localSheetId="3" hidden="1">'COURBE DE GAUSSE'!$B$4:$D$4</definedName>
    <definedName name="_Regression_Int" localSheetId="1" hidden="1">1</definedName>
    <definedName name="Print_Area_MI">'CM-FOUR-05'!$B$9:$J$79</definedName>
    <definedName name="solver_lhs1" localSheetId="1" hidden="1">'CM-FOUR-05'!$C$62</definedName>
    <definedName name="solver_lin" localSheetId="1" hidden="1">0</definedName>
    <definedName name="solver_num" localSheetId="1" hidden="1">1</definedName>
    <definedName name="solver_opt" localSheetId="1" hidden="1">'CM-FOUR-05'!$C$61</definedName>
    <definedName name="solver_rel1" localSheetId="1" hidden="1">2</definedName>
    <definedName name="solver_rhs1" localSheetId="1" hidden="1">0</definedName>
    <definedName name="solver_tmp" localSheetId="1" hidden="1">#NULL!</definedName>
    <definedName name="solver_typ" localSheetId="1" hidden="1">3</definedName>
    <definedName name="solver_val" localSheetId="1" hidden="1">0</definedName>
    <definedName name="_xlnm.Print_Area" localSheetId="1">'CM-FOUR-05'!$B$9:$J$80</definedName>
  </definedNames>
  <calcPr calcId="152511"/>
</workbook>
</file>

<file path=xl/calcChain.xml><?xml version="1.0" encoding="utf-8"?>
<calcChain xmlns="http://schemas.openxmlformats.org/spreadsheetml/2006/main">
  <c r="I19" i="3" l="1"/>
  <c r="I18" i="3"/>
  <c r="G10" i="8" l="1"/>
  <c r="G11" i="8"/>
  <c r="G12" i="8"/>
  <c r="G13" i="8"/>
  <c r="G14" i="8"/>
  <c r="G15" i="8"/>
  <c r="G16" i="8"/>
  <c r="G17" i="8"/>
  <c r="G9" i="8"/>
  <c r="I24" i="4" l="1"/>
  <c r="I11" i="8" l="1"/>
  <c r="I12" i="8"/>
  <c r="I13" i="8"/>
  <c r="I14" i="8"/>
  <c r="I15" i="8"/>
  <c r="I16" i="8"/>
  <c r="I17" i="8"/>
  <c r="I10" i="8"/>
  <c r="I28" i="4" l="1"/>
  <c r="I27" i="4"/>
  <c r="I26" i="4"/>
  <c r="I25" i="4"/>
  <c r="I23" i="4"/>
  <c r="I22" i="4"/>
  <c r="I21" i="4"/>
  <c r="B53" i="8"/>
  <c r="B51" i="8"/>
  <c r="B50" i="8"/>
  <c r="B52" i="8"/>
  <c r="B48" i="8"/>
  <c r="B49" i="8"/>
  <c r="B46" i="8"/>
  <c r="B45" i="8"/>
  <c r="B47" i="8"/>
  <c r="B44" i="8"/>
  <c r="B43" i="8"/>
  <c r="B42" i="8"/>
  <c r="B41" i="8"/>
  <c r="B40" i="8"/>
  <c r="B39" i="8"/>
  <c r="B38" i="8"/>
  <c r="B37" i="8"/>
  <c r="B36" i="8"/>
  <c r="B34" i="8"/>
  <c r="B32" i="8"/>
  <c r="B35" i="8"/>
  <c r="B33" i="8"/>
  <c r="B31" i="8"/>
  <c r="B30" i="8"/>
  <c r="B29" i="8"/>
  <c r="B27" i="8"/>
  <c r="B28" i="8"/>
  <c r="B26" i="8"/>
  <c r="B25" i="8"/>
  <c r="B24" i="8"/>
  <c r="B23" i="8"/>
  <c r="B22" i="8"/>
  <c r="B21" i="8"/>
  <c r="B20" i="8"/>
  <c r="B19" i="8"/>
  <c r="B18" i="8"/>
  <c r="B15" i="8"/>
  <c r="B16" i="8"/>
  <c r="B14" i="8"/>
  <c r="B17" i="8"/>
  <c r="B11" i="8"/>
  <c r="B13" i="8"/>
  <c r="B12" i="8"/>
  <c r="B10" i="8"/>
  <c r="B9" i="8"/>
  <c r="B8" i="8"/>
  <c r="B7" i="8"/>
  <c r="B6" i="8"/>
  <c r="B5" i="8"/>
  <c r="B54" i="8"/>
  <c r="C9" i="7" l="1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8" i="7"/>
  <c r="B9" i="4" l="1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8" i="4"/>
  <c r="M15" i="4" l="1"/>
  <c r="J10" i="4"/>
  <c r="C78" i="3"/>
  <c r="R18" i="3"/>
  <c r="U17" i="3"/>
  <c r="R17" i="3"/>
  <c r="R20" i="3"/>
  <c r="R19" i="3"/>
  <c r="U20" i="3" l="1"/>
  <c r="U19" i="3"/>
  <c r="I21" i="3"/>
  <c r="I22" i="3"/>
  <c r="C76" i="3"/>
  <c r="I28" i="3" s="1"/>
  <c r="E15" i="3"/>
  <c r="I71" i="3" l="1"/>
  <c r="I69" i="3"/>
  <c r="E29" i="3"/>
  <c r="E16" i="3"/>
  <c r="E17" i="3"/>
  <c r="E18" i="3"/>
  <c r="E21" i="3"/>
  <c r="E22" i="3"/>
  <c r="E57" i="3"/>
  <c r="E19" i="3"/>
  <c r="E62" i="3"/>
  <c r="E20" i="3"/>
  <c r="E48" i="3"/>
  <c r="E23" i="3"/>
  <c r="E24" i="3"/>
  <c r="E25" i="3"/>
  <c r="E26" i="3"/>
  <c r="E27" i="3"/>
  <c r="E28" i="3"/>
  <c r="E30" i="3"/>
  <c r="E35" i="3"/>
  <c r="E36" i="3"/>
  <c r="E31" i="3"/>
  <c r="E32" i="3"/>
  <c r="E33" i="3"/>
  <c r="E34" i="3"/>
  <c r="E38" i="3"/>
  <c r="E40" i="3"/>
  <c r="E37" i="3"/>
  <c r="E39" i="3"/>
  <c r="E41" i="3"/>
  <c r="E42" i="3"/>
  <c r="E43" i="3"/>
  <c r="E44" i="3"/>
  <c r="E45" i="3"/>
  <c r="E46" i="3"/>
  <c r="E47" i="3"/>
  <c r="E49" i="3"/>
  <c r="E50" i="3"/>
  <c r="E51" i="3"/>
  <c r="E52" i="3"/>
  <c r="E53" i="3"/>
  <c r="E54" i="3"/>
  <c r="E55" i="3"/>
  <c r="E56" i="3"/>
  <c r="E63" i="3"/>
  <c r="E58" i="3"/>
  <c r="E59" i="3"/>
  <c r="E60" i="3"/>
  <c r="E61" i="3"/>
  <c r="E64" i="3"/>
  <c r="I29" i="3"/>
  <c r="E5" i="4" l="1"/>
  <c r="C77" i="3"/>
  <c r="I34" i="3"/>
  <c r="I30" i="3"/>
  <c r="E76" i="3"/>
  <c r="I35" i="3" l="1"/>
  <c r="I41" i="3"/>
  <c r="I49" i="3" s="1"/>
  <c r="I50" i="3" s="1"/>
  <c r="H5" i="8"/>
  <c r="I37" i="3"/>
  <c r="L9" i="7" s="1"/>
  <c r="L10" i="7"/>
  <c r="H4" i="8"/>
  <c r="L11" i="7"/>
  <c r="D19" i="3"/>
  <c r="D23" i="3"/>
  <c r="D27" i="3"/>
  <c r="D31" i="3"/>
  <c r="D35" i="3"/>
  <c r="D39" i="3"/>
  <c r="D43" i="3"/>
  <c r="D47" i="3"/>
  <c r="D51" i="3"/>
  <c r="D55" i="3"/>
  <c r="D59" i="3"/>
  <c r="D63" i="3"/>
  <c r="D20" i="3"/>
  <c r="D24" i="3"/>
  <c r="D28" i="3"/>
  <c r="D32" i="3"/>
  <c r="D36" i="3"/>
  <c r="D40" i="3"/>
  <c r="D44" i="3"/>
  <c r="D48" i="3"/>
  <c r="D52" i="3"/>
  <c r="D56" i="3"/>
  <c r="D60" i="3"/>
  <c r="D64" i="3"/>
  <c r="D17" i="3"/>
  <c r="D21" i="3"/>
  <c r="D25" i="3"/>
  <c r="D29" i="3"/>
  <c r="D33" i="3"/>
  <c r="D37" i="3"/>
  <c r="D41" i="3"/>
  <c r="D45" i="3"/>
  <c r="D49" i="3"/>
  <c r="D53" i="3"/>
  <c r="D57" i="3"/>
  <c r="D61" i="3"/>
  <c r="D16" i="3"/>
  <c r="D18" i="3"/>
  <c r="D22" i="3"/>
  <c r="D26" i="3"/>
  <c r="D30" i="3"/>
  <c r="D34" i="3"/>
  <c r="D38" i="3"/>
  <c r="D42" i="3"/>
  <c r="D46" i="3"/>
  <c r="D50" i="3"/>
  <c r="D54" i="3"/>
  <c r="D58" i="3"/>
  <c r="D62" i="3"/>
  <c r="D15" i="3"/>
  <c r="H22" i="4"/>
  <c r="H25" i="4"/>
  <c r="H8" i="4"/>
  <c r="H26" i="4"/>
  <c r="H24" i="4"/>
  <c r="H21" i="4"/>
  <c r="H28" i="4"/>
  <c r="H27" i="4"/>
  <c r="H23" i="4"/>
  <c r="U18" i="3"/>
  <c r="I39" i="3"/>
  <c r="E9" i="7" l="1"/>
  <c r="E13" i="7"/>
  <c r="E17" i="7"/>
  <c r="E21" i="7"/>
  <c r="E25" i="7"/>
  <c r="E29" i="7"/>
  <c r="E33" i="7"/>
  <c r="E37" i="7"/>
  <c r="E41" i="7"/>
  <c r="E45" i="7"/>
  <c r="E49" i="7"/>
  <c r="E53" i="7"/>
  <c r="E57" i="7"/>
  <c r="E20" i="7"/>
  <c r="E28" i="7"/>
  <c r="E36" i="7"/>
  <c r="E44" i="7"/>
  <c r="E56" i="7"/>
  <c r="E10" i="7"/>
  <c r="E14" i="7"/>
  <c r="E18" i="7"/>
  <c r="E22" i="7"/>
  <c r="E26" i="7"/>
  <c r="E30" i="7"/>
  <c r="E34" i="7"/>
  <c r="E38" i="7"/>
  <c r="E42" i="7"/>
  <c r="E46" i="7"/>
  <c r="E50" i="7"/>
  <c r="E54" i="7"/>
  <c r="E8" i="7"/>
  <c r="E16" i="7"/>
  <c r="E32" i="7"/>
  <c r="E52" i="7"/>
  <c r="E11" i="7"/>
  <c r="E15" i="7"/>
  <c r="E19" i="7"/>
  <c r="E23" i="7"/>
  <c r="E27" i="7"/>
  <c r="E31" i="7"/>
  <c r="E35" i="7"/>
  <c r="E39" i="7"/>
  <c r="E43" i="7"/>
  <c r="E47" i="7"/>
  <c r="E51" i="7"/>
  <c r="E55" i="7"/>
  <c r="E12" i="7"/>
  <c r="E24" i="7"/>
  <c r="E40" i="7"/>
  <c r="E48" i="7"/>
  <c r="J8" i="4"/>
  <c r="H13" i="4"/>
  <c r="M16" i="4" s="1"/>
  <c r="N15" i="4" s="1"/>
  <c r="E7" i="8"/>
  <c r="E28" i="8"/>
  <c r="E46" i="8"/>
  <c r="E15" i="8"/>
  <c r="E11" i="8"/>
  <c r="C34" i="8"/>
  <c r="D34" i="8" s="1"/>
  <c r="C54" i="8"/>
  <c r="D54" i="8" s="1"/>
  <c r="E16" i="8"/>
  <c r="E33" i="8"/>
  <c r="E49" i="8"/>
  <c r="H10" i="8"/>
  <c r="H14" i="8"/>
  <c r="E10" i="8"/>
  <c r="E18" i="8"/>
  <c r="E26" i="8"/>
  <c r="E32" i="8"/>
  <c r="E42" i="8"/>
  <c r="E52" i="8"/>
  <c r="C7" i="8"/>
  <c r="D7" i="8" s="1"/>
  <c r="C28" i="8"/>
  <c r="D28" i="8" s="1"/>
  <c r="C8" i="8"/>
  <c r="D8" i="8" s="1"/>
  <c r="C24" i="8"/>
  <c r="D24" i="8" s="1"/>
  <c r="C40" i="8"/>
  <c r="D40" i="8" s="1"/>
  <c r="H16" i="8"/>
  <c r="C5" i="8"/>
  <c r="D5" i="8" s="1"/>
  <c r="C21" i="8"/>
  <c r="D21" i="8" s="1"/>
  <c r="C37" i="8"/>
  <c r="D37" i="8" s="1"/>
  <c r="C53" i="8"/>
  <c r="D53" i="8" s="1"/>
  <c r="E39" i="8"/>
  <c r="E37" i="8"/>
  <c r="C50" i="8"/>
  <c r="D50" i="8" s="1"/>
  <c r="E24" i="8"/>
  <c r="H11" i="8"/>
  <c r="E6" i="8"/>
  <c r="E22" i="8"/>
  <c r="E38" i="8"/>
  <c r="C14" i="8"/>
  <c r="D14" i="8" s="1"/>
  <c r="C39" i="8"/>
  <c r="D39" i="8" s="1"/>
  <c r="C33" i="8"/>
  <c r="D33" i="8" s="1"/>
  <c r="C29" i="8"/>
  <c r="D29" i="8" s="1"/>
  <c r="E19" i="8"/>
  <c r="E9" i="8"/>
  <c r="E35" i="8"/>
  <c r="E13" i="8"/>
  <c r="E27" i="8"/>
  <c r="E48" i="8"/>
  <c r="C10" i="8"/>
  <c r="D10" i="8" s="1"/>
  <c r="C18" i="8"/>
  <c r="D18" i="8" s="1"/>
  <c r="C32" i="8"/>
  <c r="D32" i="8" s="1"/>
  <c r="C52" i="8"/>
  <c r="D52" i="8" s="1"/>
  <c r="C23" i="8"/>
  <c r="D23" i="8" s="1"/>
  <c r="C46" i="8"/>
  <c r="D46" i="8" s="1"/>
  <c r="C36" i="8"/>
  <c r="D36" i="8" s="1"/>
  <c r="C51" i="8"/>
  <c r="D51" i="8" s="1"/>
  <c r="C15" i="8"/>
  <c r="D15" i="8" s="1"/>
  <c r="C48" i="8"/>
  <c r="D48" i="8" s="1"/>
  <c r="E12" i="8"/>
  <c r="E31" i="8"/>
  <c r="E23" i="8"/>
  <c r="E29" i="8"/>
  <c r="E21" i="8"/>
  <c r="E34" i="8"/>
  <c r="E54" i="8"/>
  <c r="E20" i="8"/>
  <c r="E36" i="8"/>
  <c r="E51" i="8"/>
  <c r="E41" i="8"/>
  <c r="C6" i="8"/>
  <c r="D6" i="8" s="1"/>
  <c r="C17" i="8"/>
  <c r="D17" i="8" s="1"/>
  <c r="C22" i="8"/>
  <c r="D22" i="8" s="1"/>
  <c r="C30" i="8"/>
  <c r="D30" i="8" s="1"/>
  <c r="C38" i="8"/>
  <c r="D38" i="8" s="1"/>
  <c r="C45" i="8"/>
  <c r="D45" i="8" s="1"/>
  <c r="C12" i="8"/>
  <c r="D12" i="8" s="1"/>
  <c r="C31" i="8"/>
  <c r="D31" i="8" s="1"/>
  <c r="H13" i="8"/>
  <c r="C13" i="8"/>
  <c r="D13" i="8" s="1"/>
  <c r="C27" i="8"/>
  <c r="D27" i="8" s="1"/>
  <c r="C44" i="8"/>
  <c r="D44" i="8" s="1"/>
  <c r="H12" i="8"/>
  <c r="C9" i="8"/>
  <c r="D9" i="8" s="1"/>
  <c r="C25" i="8"/>
  <c r="D25" i="8" s="1"/>
  <c r="C41" i="8"/>
  <c r="D41" i="8" s="1"/>
  <c r="E14" i="8"/>
  <c r="E25" i="8"/>
  <c r="E8" i="8"/>
  <c r="E40" i="8"/>
  <c r="E47" i="8"/>
  <c r="E17" i="8"/>
  <c r="E30" i="8"/>
  <c r="E45" i="8"/>
  <c r="C19" i="8"/>
  <c r="D19" i="8" s="1"/>
  <c r="C16" i="8"/>
  <c r="D16" i="8" s="1"/>
  <c r="C49" i="8"/>
  <c r="D49" i="8" s="1"/>
  <c r="C11" i="8"/>
  <c r="D11" i="8" s="1"/>
  <c r="C47" i="8"/>
  <c r="D47" i="8" s="1"/>
  <c r="E43" i="8"/>
  <c r="E5" i="8"/>
  <c r="E50" i="8"/>
  <c r="E44" i="8"/>
  <c r="E53" i="8"/>
  <c r="C26" i="8"/>
  <c r="D26" i="8" s="1"/>
  <c r="C42" i="8"/>
  <c r="D42" i="8" s="1"/>
  <c r="C43" i="8"/>
  <c r="D43" i="8" s="1"/>
  <c r="C20" i="8"/>
  <c r="D20" i="8" s="1"/>
  <c r="H15" i="8"/>
  <c r="C35" i="8"/>
  <c r="D35" i="8" s="1"/>
  <c r="G8" i="7"/>
  <c r="G56" i="7"/>
  <c r="G52" i="7"/>
  <c r="G48" i="7"/>
  <c r="G44" i="7"/>
  <c r="G40" i="7"/>
  <c r="G36" i="7"/>
  <c r="G32" i="7"/>
  <c r="G28" i="7"/>
  <c r="G24" i="7"/>
  <c r="G20" i="7"/>
  <c r="G16" i="7"/>
  <c r="G12" i="7"/>
  <c r="G53" i="7"/>
  <c r="G41" i="7"/>
  <c r="G29" i="7"/>
  <c r="G17" i="7"/>
  <c r="G55" i="7"/>
  <c r="G51" i="7"/>
  <c r="G47" i="7"/>
  <c r="G43" i="7"/>
  <c r="G39" i="7"/>
  <c r="G35" i="7"/>
  <c r="G31" i="7"/>
  <c r="G27" i="7"/>
  <c r="G23" i="7"/>
  <c r="G19" i="7"/>
  <c r="G15" i="7"/>
  <c r="G11" i="7"/>
  <c r="G49" i="7"/>
  <c r="G33" i="7"/>
  <c r="G21" i="7"/>
  <c r="G9" i="7"/>
  <c r="G54" i="7"/>
  <c r="G50" i="7"/>
  <c r="G46" i="7"/>
  <c r="G42" i="7"/>
  <c r="G38" i="7"/>
  <c r="G34" i="7"/>
  <c r="G30" i="7"/>
  <c r="G26" i="7"/>
  <c r="G22" i="7"/>
  <c r="G18" i="7"/>
  <c r="G14" i="7"/>
  <c r="G10" i="7"/>
  <c r="G57" i="7"/>
  <c r="G45" i="7"/>
  <c r="G37" i="7"/>
  <c r="G25" i="7"/>
  <c r="G13" i="7"/>
  <c r="J28" i="4"/>
  <c r="J24" i="4"/>
  <c r="J25" i="4"/>
  <c r="J27" i="4"/>
  <c r="J26" i="4"/>
  <c r="J23" i="4"/>
  <c r="J21" i="4"/>
  <c r="J22" i="4"/>
  <c r="F9" i="7"/>
  <c r="F57" i="7"/>
  <c r="F53" i="7"/>
  <c r="F49" i="7"/>
  <c r="F45" i="7"/>
  <c r="F41" i="7"/>
  <c r="F37" i="7"/>
  <c r="F33" i="7"/>
  <c r="F29" i="7"/>
  <c r="F25" i="7"/>
  <c r="F21" i="7"/>
  <c r="F17" i="7"/>
  <c r="F13" i="7"/>
  <c r="F50" i="7"/>
  <c r="F42" i="7"/>
  <c r="F30" i="7"/>
  <c r="F18" i="7"/>
  <c r="F56" i="7"/>
  <c r="F52" i="7"/>
  <c r="F48" i="7"/>
  <c r="F44" i="7"/>
  <c r="F40" i="7"/>
  <c r="F36" i="7"/>
  <c r="F32" i="7"/>
  <c r="F28" i="7"/>
  <c r="F24" i="7"/>
  <c r="F20" i="7"/>
  <c r="F16" i="7"/>
  <c r="F12" i="7"/>
  <c r="F46" i="7"/>
  <c r="F34" i="7"/>
  <c r="F22" i="7"/>
  <c r="F10" i="7"/>
  <c r="F8" i="7"/>
  <c r="F55" i="7"/>
  <c r="F51" i="7"/>
  <c r="F47" i="7"/>
  <c r="F43" i="7"/>
  <c r="F39" i="7"/>
  <c r="F35" i="7"/>
  <c r="F31" i="7"/>
  <c r="F27" i="7"/>
  <c r="F23" i="7"/>
  <c r="F19" i="7"/>
  <c r="F15" i="7"/>
  <c r="F11" i="7"/>
  <c r="F54" i="7"/>
  <c r="F38" i="7"/>
  <c r="F26" i="7"/>
  <c r="F14" i="7"/>
  <c r="L12" i="7"/>
  <c r="L8" i="7"/>
  <c r="I57" i="3"/>
  <c r="I62" i="3"/>
  <c r="I64" i="3" l="1"/>
  <c r="H66" i="3" s="1"/>
  <c r="D9" i="7"/>
  <c r="D13" i="7"/>
  <c r="D17" i="7"/>
  <c r="D21" i="7"/>
  <c r="D25" i="7"/>
  <c r="D29" i="7"/>
  <c r="D33" i="7"/>
  <c r="D37" i="7"/>
  <c r="D41" i="7"/>
  <c r="D45" i="7"/>
  <c r="D49" i="7"/>
  <c r="D53" i="7"/>
  <c r="D57" i="7"/>
  <c r="D10" i="7"/>
  <c r="D14" i="7"/>
  <c r="D18" i="7"/>
  <c r="D22" i="7"/>
  <c r="D26" i="7"/>
  <c r="D30" i="7"/>
  <c r="D34" i="7"/>
  <c r="D38" i="7"/>
  <c r="D42" i="7"/>
  <c r="D46" i="7"/>
  <c r="D50" i="7"/>
  <c r="D54" i="7"/>
  <c r="D8" i="7"/>
  <c r="D11" i="7"/>
  <c r="D15" i="7"/>
  <c r="D19" i="7"/>
  <c r="D23" i="7"/>
  <c r="D27" i="7"/>
  <c r="D31" i="7"/>
  <c r="D35" i="7"/>
  <c r="D39" i="7"/>
  <c r="D43" i="7"/>
  <c r="D47" i="7"/>
  <c r="D51" i="7"/>
  <c r="D55" i="7"/>
  <c r="D20" i="7"/>
  <c r="D36" i="7"/>
  <c r="D52" i="7"/>
  <c r="D12" i="7"/>
  <c r="D44" i="7"/>
  <c r="D16" i="7"/>
  <c r="D48" i="7"/>
  <c r="D24" i="7"/>
  <c r="D40" i="7"/>
  <c r="D56" i="7"/>
  <c r="D28" i="7"/>
  <c r="D32" i="7"/>
  <c r="H8" i="7"/>
  <c r="H10" i="7"/>
  <c r="H11" i="7"/>
  <c r="H12" i="7"/>
  <c r="H13" i="7"/>
  <c r="H15" i="7"/>
  <c r="H17" i="7"/>
  <c r="H19" i="7"/>
  <c r="H21" i="7"/>
  <c r="H23" i="7"/>
  <c r="H25" i="7"/>
  <c r="H27" i="7"/>
  <c r="H29" i="7"/>
  <c r="H31" i="7"/>
  <c r="H33" i="7"/>
  <c r="H34" i="7"/>
  <c r="H36" i="7"/>
  <c r="H38" i="7"/>
  <c r="H40" i="7"/>
  <c r="H42" i="7"/>
  <c r="H44" i="7"/>
  <c r="H46" i="7"/>
  <c r="H48" i="7"/>
  <c r="H9" i="7"/>
  <c r="H14" i="7"/>
  <c r="H16" i="7"/>
  <c r="H18" i="7"/>
  <c r="H20" i="7"/>
  <c r="H22" i="7"/>
  <c r="H24" i="7"/>
  <c r="H26" i="7"/>
  <c r="H28" i="7"/>
  <c r="H30" i="7"/>
  <c r="H32" i="7"/>
  <c r="H35" i="7"/>
  <c r="H37" i="7"/>
  <c r="H39" i="7"/>
  <c r="H41" i="7"/>
  <c r="H45" i="7"/>
  <c r="H47" i="7"/>
  <c r="H49" i="7"/>
  <c r="H43" i="7"/>
  <c r="H53" i="7"/>
  <c r="H57" i="7"/>
  <c r="H51" i="7"/>
  <c r="H52" i="7"/>
  <c r="H50" i="7"/>
  <c r="H54" i="7"/>
  <c r="H55" i="7"/>
  <c r="H56" i="7"/>
</calcChain>
</file>

<file path=xl/sharedStrings.xml><?xml version="1.0" encoding="utf-8"?>
<sst xmlns="http://schemas.openxmlformats.org/spreadsheetml/2006/main" count="177" uniqueCount="157">
  <si>
    <t>PART NUMBER</t>
  </si>
  <si>
    <t>OPERATION</t>
  </si>
  <si>
    <t>MACHINE</t>
  </si>
  <si>
    <t>DEPARTMENT</t>
  </si>
  <si>
    <t xml:space="preserve"> </t>
  </si>
  <si>
    <t>1</t>
  </si>
  <si>
    <t>2</t>
  </si>
  <si>
    <t>3</t>
  </si>
  <si>
    <t>4</t>
  </si>
  <si>
    <t>5</t>
  </si>
  <si>
    <t>TOLERANCES</t>
  </si>
  <si>
    <t>USL</t>
  </si>
  <si>
    <t>LSL</t>
  </si>
  <si>
    <t>6</t>
  </si>
  <si>
    <t>7</t>
  </si>
  <si>
    <t>8</t>
  </si>
  <si>
    <t>9</t>
  </si>
  <si>
    <t>10</t>
  </si>
  <si>
    <t>11</t>
  </si>
  <si>
    <t>12</t>
  </si>
  <si>
    <t>CALCULATIONS</t>
  </si>
  <si>
    <t>13</t>
  </si>
  <si>
    <t>14</t>
  </si>
  <si>
    <t>(X)2</t>
  </si>
  <si>
    <t>15</t>
  </si>
  <si>
    <t>16</t>
  </si>
  <si>
    <t>(X)2/n</t>
  </si>
  <si>
    <t>17</t>
  </si>
  <si>
    <t>18</t>
  </si>
  <si>
    <t>19</t>
  </si>
  <si>
    <t>20</t>
  </si>
  <si>
    <t>STANDARD DEVIATION = SD</t>
  </si>
  <si>
    <t>21</t>
  </si>
  <si>
    <t>22</t>
  </si>
  <si>
    <t>23</t>
  </si>
  <si>
    <t>24</t>
  </si>
  <si>
    <t>25</t>
  </si>
  <si>
    <t>26</t>
  </si>
  <si>
    <t>6SD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</si>
  <si>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</si>
  <si>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</si>
  <si>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</si>
  <si>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</si>
  <si>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</si>
  <si>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</si>
  <si>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</si>
  <si>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</si>
  <si>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</si>
  <si>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</si>
  <si>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</si>
  <si>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</si>
  <si>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</si>
  <si>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</si>
  <si>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</si>
  <si>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</si>
  <si>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</si>
  <si>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</si>
  <si>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OR</t>
  </si>
  <si>
    <t>45</t>
  </si>
  <si>
    <t>46</t>
  </si>
  <si>
    <t>47</t>
  </si>
  <si>
    <t>48</t>
  </si>
  <si>
    <t>49</t>
  </si>
  <si>
    <t>50</t>
  </si>
  <si>
    <t>MAX VALUE</t>
  </si>
  <si>
    <t>MIN VALUE</t>
  </si>
  <si>
    <t>X SUM</t>
  </si>
  <si>
    <t>Date:</t>
  </si>
  <si>
    <t>Signed:</t>
  </si>
  <si>
    <t>DATE</t>
  </si>
  <si>
    <t>REBAINE Nawel</t>
  </si>
  <si>
    <t>FOUR G2M-01</t>
  </si>
  <si>
    <t>METROLOGIE</t>
  </si>
  <si>
    <t>Vérifier les tolérances avec la maintenace de SNVI</t>
  </si>
  <si>
    <t>Valeurs statistiques:</t>
  </si>
  <si>
    <t>NB de valeurs</t>
  </si>
  <si>
    <t>σn-1</t>
  </si>
  <si>
    <t>Moyenne</t>
  </si>
  <si>
    <t>6*σ</t>
  </si>
  <si>
    <t>Maxi:</t>
  </si>
  <si>
    <t>Xb+3σ</t>
  </si>
  <si>
    <t>Mini:</t>
  </si>
  <si>
    <t>Xb-3σ</t>
  </si>
  <si>
    <t xml:space="preserve">ORDRE </t>
  </si>
  <si>
    <t>MESURE</t>
  </si>
  <si>
    <t>SQAURE</t>
  </si>
  <si>
    <t>DE MESURE</t>
  </si>
  <si>
    <t xml:space="preserve">CHRONOLOGIQUE </t>
  </si>
  <si>
    <t>Nombre de classe</t>
  </si>
  <si>
    <t>Capabilité machine</t>
  </si>
  <si>
    <t>CIBLE</t>
  </si>
  <si>
    <t>IT</t>
  </si>
  <si>
    <t>indicateur de déréglage</t>
  </si>
  <si>
    <t xml:space="preserve">ETENDUEDE </t>
  </si>
  <si>
    <t>MESURE U</t>
  </si>
  <si>
    <t>Intervalle de la classe</t>
  </si>
  <si>
    <t>Etendue de mesure</t>
  </si>
  <si>
    <t>[]</t>
  </si>
  <si>
    <t>KT</t>
  </si>
  <si>
    <t>Effectif</t>
  </si>
  <si>
    <t>1-</t>
  </si>
  <si>
    <t>2-</t>
  </si>
  <si>
    <t>3-</t>
  </si>
  <si>
    <t>calcul de la valeur limite inférieur</t>
  </si>
  <si>
    <t>Plus petite valeur-1/2(Résolution)</t>
  </si>
  <si>
    <t>Plus petite valeur dans le prélèvement
Résolution</t>
  </si>
  <si>
    <t>Intervalle de classe</t>
  </si>
  <si>
    <t>Prélèvement</t>
  </si>
  <si>
    <t>CAPABILITE (Cm)</t>
  </si>
  <si>
    <t>CAPABILITY (Cmk)</t>
  </si>
  <si>
    <t>Xi</t>
  </si>
  <si>
    <t>LCS</t>
  </si>
  <si>
    <t>LSS</t>
  </si>
  <si>
    <t>LSI</t>
  </si>
  <si>
    <t>LCI</t>
  </si>
  <si>
    <t>4-</t>
  </si>
  <si>
    <t xml:space="preserve"> Construction de l'histogramme</t>
  </si>
  <si>
    <t>N</t>
  </si>
  <si>
    <t>N-1</t>
  </si>
  <si>
    <t>𝝈</t>
  </si>
  <si>
    <t>3𝝈</t>
  </si>
  <si>
    <t>6𝝈</t>
  </si>
  <si>
    <t>CIBLE+3*𝝈</t>
  </si>
  <si>
    <t>CIBLE-3*𝝈</t>
  </si>
  <si>
    <t>CIBLE+2*𝝈</t>
  </si>
  <si>
    <t>CIBLE-2*𝝈</t>
  </si>
  <si>
    <t>2𝝈</t>
  </si>
  <si>
    <t xml:space="preserve">CARTE DE CONTRÔLE </t>
  </si>
  <si>
    <t>Ordre de Prélèvement</t>
  </si>
  <si>
    <t>Prélèvement = Classer ordre croisant</t>
  </si>
  <si>
    <t>(Xi-Moy)^2</t>
  </si>
  <si>
    <t>Xi-Xmoy</t>
  </si>
  <si>
    <t>CIBLE=moy</t>
  </si>
  <si>
    <t>Ecart type S</t>
  </si>
  <si>
    <t>Fréquence</t>
  </si>
  <si>
    <t>Fréquence cumulées</t>
  </si>
  <si>
    <t>Effectif cumulées</t>
  </si>
  <si>
    <t>Cumilative</t>
  </si>
  <si>
    <t>x</t>
  </si>
  <si>
    <t>f(x)</t>
  </si>
  <si>
    <t>Construction de l'histogramme</t>
  </si>
  <si>
    <t>Effictif</t>
  </si>
  <si>
    <t>ETENDUE</t>
  </si>
  <si>
    <t>X MOYENNE</t>
  </si>
  <si>
    <t xml:space="preserve"> Cm</t>
  </si>
  <si>
    <t>Cmk</t>
  </si>
  <si>
    <t>SUPERVISEUR METROLOGIE</t>
  </si>
  <si>
    <t>La courbe est décalée vers</t>
  </si>
  <si>
    <t>]67,9-69,0]</t>
  </si>
  <si>
    <t>]69,0-71,1]</t>
  </si>
  <si>
    <t>]71,1-72,2]</t>
  </si>
  <si>
    <t>]72,2-73,3]</t>
  </si>
  <si>
    <t>]73,3-74,4]</t>
  </si>
  <si>
    <t>]74,4-75,5]</t>
  </si>
  <si>
    <t>]75,5-76,6]</t>
  </si>
  <si>
    <t>]76,6-77,7]</t>
  </si>
  <si>
    <t>Décentage de la couble vers la limite inférieure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</si>
</sst>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* #,##0.00\ &quot;€&quot;_-;\-* #,##0.00\ &quot;€&quot;_-;_-* &quot;-&quot;??\ &quot;€&quot;_-;_-@_-"/>
    <numFmt numFmtId="164" formatCode="General_)"/>
    <numFmt numFmtId="165" formatCode="mm/dd/yy_)"/>
    <numFmt numFmtId="166" formatCode="0.0000_)"/>
    <numFmt numFmtId="167" formatCode="0.000000_)"/>
    <numFmt numFmtId="168" formatCode=";;;"/>
    <numFmt numFmtId="169" formatCode="0.00_)"/>
    <numFmt numFmtId="170" formatCode="0.000_)"/>
    <numFmt numFmtId="171" formatCode="[&gt;0]\ 0.00000;[Red]\ 0.00000"/>
    <numFmt numFmtId="172" formatCode="0.0_)"/>
    <numFmt numFmtId="173" formatCode="0.000"/>
    <numFmt numFmtId="174" formatCode="0.0"/>
  </numFmts>
  <fonts count="29" x14ac:knownFonts="1">
    <font>
      <sz val="8"/>
      <name val="Helv"/>
    </font>
    <font>
      <b/>
      <i/>
      <sz val="8"/>
      <name val="Helv"/>
    </font>
    <font>
      <b/>
      <i/>
      <sz val="10"/>
      <name val="Helv"/>
    </font>
    <font>
      <sz val="10"/>
      <name val="Helv"/>
    </font>
    <font>
      <u/>
      <sz val="8"/>
      <name val="Helv"/>
    </font>
    <font>
      <b/>
      <sz val="10"/>
      <name val="Tms Rmn"/>
    </font>
    <font>
      <sz val="8"/>
      <name val="Helv"/>
    </font>
    <font>
      <sz val="11"/>
      <name val="Helv"/>
    </font>
    <font>
      <b/>
      <sz val="8"/>
      <name val="Helv"/>
    </font>
    <font>
      <b/>
      <sz val="11"/>
      <name val="Helv"/>
    </font>
    <font>
      <sz val="11"/>
      <color indexed="12"/>
      <name val="Helv"/>
    </font>
    <font>
      <sz val="10"/>
      <color indexed="12"/>
      <name val="Helv"/>
    </font>
    <font>
      <sz val="10"/>
      <color indexed="10"/>
      <name val="Helv"/>
    </font>
    <font>
      <b/>
      <sz val="10"/>
      <color indexed="10"/>
      <name val="Tms Rmn"/>
    </font>
    <font>
      <b/>
      <sz val="11"/>
      <color indexed="12"/>
      <name val="Helv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Helv"/>
    </font>
    <font>
      <b/>
      <sz val="10"/>
      <name val="Helv"/>
    </font>
    <font>
      <b/>
      <sz val="12"/>
      <name val="Helv"/>
    </font>
    <font>
      <b/>
      <sz val="14"/>
      <name val="Helv"/>
    </font>
    <font>
      <sz val="8"/>
      <name val="Calibri"/>
      <family val="2"/>
    </font>
    <font>
      <b/>
      <sz val="18"/>
      <name val="Helv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20"/>
      <name val="Helv"/>
    </font>
    <font>
      <b/>
      <sz val="8"/>
      <color theme="8"/>
      <name val="Helv"/>
    </font>
    <font>
      <b/>
      <sz val="10"/>
      <color theme="8"/>
      <name val="Helv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8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164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93">
    <xf numFmtId="164" fontId="0" fillId="0" borderId="0" xfId="0"/>
    <xf numFmtId="164" fontId="0" fillId="0" borderId="0" xfId="0" applyAlignment="1" applyProtection="1">
      <alignment horizontal="left"/>
    </xf>
    <xf numFmtId="166" fontId="0" fillId="0" borderId="0" xfId="0" applyNumberFormat="1" applyProtection="1"/>
    <xf numFmtId="167" fontId="0" fillId="0" borderId="0" xfId="0" applyNumberFormat="1" applyProtection="1"/>
    <xf numFmtId="166" fontId="3" fillId="0" borderId="1" xfId="0" applyNumberFormat="1" applyFont="1" applyBorder="1" applyAlignment="1" applyProtection="1">
      <alignment horizontal="left"/>
    </xf>
    <xf numFmtId="166" fontId="3" fillId="0" borderId="2" xfId="0" applyNumberFormat="1" applyFont="1" applyBorder="1" applyProtection="1"/>
    <xf numFmtId="166" fontId="3" fillId="0" borderId="3" xfId="0" applyNumberFormat="1" applyFont="1" applyBorder="1" applyProtection="1"/>
    <xf numFmtId="164" fontId="3" fillId="0" borderId="4" xfId="0" applyFont="1" applyBorder="1" applyAlignment="1" applyProtection="1">
      <alignment horizontal="left"/>
    </xf>
    <xf numFmtId="165" fontId="3" fillId="0" borderId="4" xfId="0" applyNumberFormat="1" applyFont="1" applyBorder="1" applyProtection="1"/>
    <xf numFmtId="166" fontId="3" fillId="0" borderId="4" xfId="0" applyNumberFormat="1" applyFont="1" applyBorder="1" applyAlignment="1" applyProtection="1">
      <alignment horizontal="left"/>
    </xf>
    <xf numFmtId="168" fontId="3" fillId="0" borderId="0" xfId="0" applyNumberFormat="1" applyFont="1" applyProtection="1"/>
    <xf numFmtId="164" fontId="5" fillId="0" borderId="6" xfId="0" applyFont="1" applyBorder="1" applyAlignment="1" applyProtection="1">
      <alignment horizontal="centerContinuous"/>
    </xf>
    <xf numFmtId="164" fontId="4" fillId="0" borderId="0" xfId="0" applyFont="1" applyAlignment="1" applyProtection="1">
      <alignment horizontal="centerContinuous"/>
    </xf>
    <xf numFmtId="164" fontId="1" fillId="2" borderId="0" xfId="0" applyFont="1" applyFill="1" applyAlignment="1" applyProtection="1">
      <alignment horizontal="centerContinuous"/>
    </xf>
    <xf numFmtId="164" fontId="5" fillId="3" borderId="6" xfId="0" applyFont="1" applyFill="1" applyBorder="1" applyAlignment="1" applyProtection="1">
      <alignment horizontal="centerContinuous"/>
    </xf>
    <xf numFmtId="164" fontId="2" fillId="2" borderId="0" xfId="0" applyFont="1" applyFill="1" applyAlignment="1" applyProtection="1">
      <alignment horizontal="centerContinuous"/>
    </xf>
    <xf numFmtId="164" fontId="6" fillId="4" borderId="7" xfId="0" applyFont="1" applyFill="1" applyBorder="1" applyAlignment="1" applyProtection="1">
      <alignment horizontal="centerContinuous"/>
    </xf>
    <xf numFmtId="164" fontId="1" fillId="2" borderId="8" xfId="0" applyFont="1" applyFill="1" applyBorder="1" applyAlignment="1" applyProtection="1">
      <alignment horizontal="centerContinuous"/>
    </xf>
    <xf numFmtId="164" fontId="1" fillId="2" borderId="9" xfId="0" applyFont="1" applyFill="1" applyBorder="1" applyAlignment="1" applyProtection="1">
      <alignment horizontal="centerContinuous"/>
    </xf>
    <xf numFmtId="164" fontId="1" fillId="2" borderId="10" xfId="0" applyFont="1" applyFill="1" applyBorder="1" applyAlignment="1" applyProtection="1">
      <alignment horizontal="centerContinuous"/>
    </xf>
    <xf numFmtId="164" fontId="6" fillId="0" borderId="0" xfId="0" applyFont="1" applyBorder="1" applyAlignment="1" applyProtection="1">
      <alignment horizontal="left"/>
    </xf>
    <xf numFmtId="164" fontId="7" fillId="0" borderId="0" xfId="0" applyFont="1" applyBorder="1" applyAlignment="1" applyProtection="1">
      <alignment horizontal="centerContinuous"/>
    </xf>
    <xf numFmtId="164" fontId="8" fillId="4" borderId="8" xfId="0" applyFont="1" applyFill="1" applyBorder="1" applyAlignment="1" applyProtection="1">
      <alignment horizontal="center"/>
    </xf>
    <xf numFmtId="164" fontId="8" fillId="4" borderId="10" xfId="0" applyFont="1" applyFill="1" applyBorder="1" applyAlignment="1" applyProtection="1">
      <alignment horizontal="center"/>
    </xf>
    <xf numFmtId="164" fontId="0" fillId="0" borderId="0" xfId="0" applyProtection="1"/>
    <xf numFmtId="164" fontId="0" fillId="0" borderId="11" xfId="0" applyBorder="1" applyProtection="1"/>
    <xf numFmtId="167" fontId="12" fillId="0" borderId="24" xfId="0" applyNumberFormat="1" applyFont="1" applyBorder="1" applyProtection="1"/>
    <xf numFmtId="2" fontId="13" fillId="0" borderId="6" xfId="0" applyNumberFormat="1" applyFont="1" applyBorder="1" applyProtection="1"/>
    <xf numFmtId="169" fontId="13" fillId="0" borderId="6" xfId="0" applyNumberFormat="1" applyFont="1" applyBorder="1" applyProtection="1"/>
    <xf numFmtId="164" fontId="8" fillId="4" borderId="27" xfId="0" applyFont="1" applyFill="1" applyBorder="1" applyAlignment="1" applyProtection="1">
      <alignment horizontal="center"/>
    </xf>
    <xf numFmtId="164" fontId="8" fillId="4" borderId="28" xfId="0" applyFont="1" applyFill="1" applyBorder="1" applyAlignment="1" applyProtection="1">
      <alignment horizontal="center"/>
    </xf>
    <xf numFmtId="164" fontId="3" fillId="0" borderId="0" xfId="0" applyFont="1" applyProtection="1"/>
    <xf numFmtId="164" fontId="3" fillId="0" borderId="21" xfId="0" applyFont="1" applyBorder="1" applyProtection="1"/>
    <xf numFmtId="164" fontId="3" fillId="0" borderId="3" xfId="0" applyFont="1" applyBorder="1" applyProtection="1"/>
    <xf numFmtId="164" fontId="3" fillId="0" borderId="22" xfId="0" applyFont="1" applyBorder="1" applyProtection="1"/>
    <xf numFmtId="164" fontId="3" fillId="3" borderId="5" xfId="0" applyFont="1" applyFill="1" applyBorder="1" applyProtection="1"/>
    <xf numFmtId="164" fontId="3" fillId="0" borderId="5" xfId="0" applyFont="1" applyBorder="1" applyProtection="1"/>
    <xf numFmtId="164" fontId="3" fillId="0" borderId="23" xfId="0" applyFont="1" applyBorder="1" applyProtection="1"/>
    <xf numFmtId="164" fontId="3" fillId="3" borderId="0" xfId="0" applyFont="1" applyFill="1" applyProtection="1"/>
    <xf numFmtId="164" fontId="3" fillId="0" borderId="1" xfId="0" applyFont="1" applyBorder="1" applyProtection="1"/>
    <xf numFmtId="164" fontId="3" fillId="3" borderId="21" xfId="0" applyFont="1" applyFill="1" applyBorder="1" applyProtection="1"/>
    <xf numFmtId="164" fontId="3" fillId="0" borderId="2" xfId="0" applyFont="1" applyBorder="1" applyProtection="1"/>
    <xf numFmtId="164" fontId="3" fillId="0" borderId="4" xfId="0" applyFont="1" applyBorder="1" applyProtection="1"/>
    <xf numFmtId="164" fontId="3" fillId="3" borderId="5" xfId="0" applyFont="1" applyFill="1" applyBorder="1" applyAlignment="1" applyProtection="1">
      <alignment horizontal="centerContinuous"/>
    </xf>
    <xf numFmtId="164" fontId="3" fillId="0" borderId="5" xfId="0" applyFont="1" applyBorder="1" applyAlignment="1" applyProtection="1">
      <alignment horizontal="centerContinuous"/>
    </xf>
    <xf numFmtId="164" fontId="3" fillId="0" borderId="23" xfId="0" applyFont="1" applyBorder="1" applyAlignment="1" applyProtection="1">
      <alignment horizontal="centerContinuous"/>
    </xf>
    <xf numFmtId="164" fontId="3" fillId="0" borderId="0" xfId="0" applyFont="1" applyAlignment="1" applyProtection="1">
      <alignment horizontal="centerContinuous"/>
    </xf>
    <xf numFmtId="164" fontId="3" fillId="2" borderId="0" xfId="0" applyFont="1" applyFill="1" applyAlignment="1" applyProtection="1">
      <alignment horizontal="centerContinuous"/>
    </xf>
    <xf numFmtId="164" fontId="6" fillId="6" borderId="0" xfId="0" applyFont="1" applyFill="1" applyProtection="1"/>
    <xf numFmtId="164" fontId="6" fillId="0" borderId="0" xfId="0" applyFont="1" applyBorder="1" applyProtection="1"/>
    <xf numFmtId="164" fontId="3" fillId="0" borderId="0" xfId="0" applyFont="1" applyBorder="1" applyAlignment="1" applyProtection="1">
      <alignment horizontal="right"/>
    </xf>
    <xf numFmtId="164" fontId="3" fillId="0" borderId="0" xfId="0" applyFont="1" applyFill="1" applyProtection="1"/>
    <xf numFmtId="164" fontId="3" fillId="0" borderId="0" xfId="0" applyFont="1" applyBorder="1" applyProtection="1"/>
    <xf numFmtId="168" fontId="3" fillId="0" borderId="0" xfId="0" applyNumberFormat="1" applyFont="1" applyProtection="1">
      <protection hidden="1"/>
    </xf>
    <xf numFmtId="164" fontId="5" fillId="0" borderId="0" xfId="0" applyFont="1" applyBorder="1" applyAlignment="1" applyProtection="1">
      <alignment horizontal="centerContinuous"/>
    </xf>
    <xf numFmtId="169" fontId="13" fillId="0" borderId="0" xfId="0" applyNumberFormat="1" applyFont="1" applyBorder="1" applyProtection="1"/>
    <xf numFmtId="164" fontId="3" fillId="0" borderId="19" xfId="0" applyFont="1" applyBorder="1" applyProtection="1"/>
    <xf numFmtId="164" fontId="5" fillId="0" borderId="19" xfId="0" applyFont="1" applyBorder="1" applyAlignment="1" applyProtection="1">
      <alignment horizontal="centerContinuous"/>
    </xf>
    <xf numFmtId="169" fontId="13" fillId="0" borderId="19" xfId="0" applyNumberFormat="1" applyFont="1" applyBorder="1" applyProtection="1"/>
    <xf numFmtId="170" fontId="3" fillId="0" borderId="0" xfId="0" applyNumberFormat="1" applyFont="1" applyBorder="1" applyProtection="1"/>
    <xf numFmtId="164" fontId="3" fillId="0" borderId="20" xfId="0" applyFont="1" applyBorder="1" applyProtection="1"/>
    <xf numFmtId="164" fontId="3" fillId="0" borderId="27" xfId="0" applyFont="1" applyBorder="1" applyProtection="1"/>
    <xf numFmtId="164" fontId="3" fillId="0" borderId="35" xfId="0" applyFont="1" applyBorder="1" applyProtection="1"/>
    <xf numFmtId="164" fontId="3" fillId="0" borderId="13" xfId="0" applyFont="1" applyBorder="1" applyProtection="1"/>
    <xf numFmtId="164" fontId="5" fillId="0" borderId="16" xfId="0" applyFont="1" applyBorder="1" applyAlignment="1" applyProtection="1">
      <alignment horizontal="centerContinuous"/>
    </xf>
    <xf numFmtId="171" fontId="13" fillId="0" borderId="16" xfId="0" applyNumberFormat="1" applyFont="1" applyBorder="1" applyProtection="1"/>
    <xf numFmtId="172" fontId="11" fillId="0" borderId="7" xfId="0" applyNumberFormat="1" applyFont="1" applyBorder="1" applyProtection="1">
      <protection locked="0"/>
    </xf>
    <xf numFmtId="172" fontId="12" fillId="0" borderId="7" xfId="0" applyNumberFormat="1" applyFont="1" applyBorder="1" applyProtection="1">
      <protection hidden="1"/>
    </xf>
    <xf numFmtId="164" fontId="9" fillId="4" borderId="2" xfId="0" applyFont="1" applyFill="1" applyBorder="1" applyAlignment="1" applyProtection="1">
      <alignment horizontal="centerContinuous" vertical="center"/>
    </xf>
    <xf numFmtId="164" fontId="9" fillId="4" borderId="20" xfId="0" applyFont="1" applyFill="1" applyBorder="1" applyAlignment="1" applyProtection="1">
      <alignment horizontal="centerContinuous" vertical="center"/>
    </xf>
    <xf numFmtId="164" fontId="9" fillId="4" borderId="19" xfId="0" applyFont="1" applyFill="1" applyBorder="1" applyAlignment="1" applyProtection="1">
      <alignment horizontal="centerContinuous" vertical="center"/>
    </xf>
    <xf numFmtId="164" fontId="9" fillId="4" borderId="27" xfId="0" applyFont="1" applyFill="1" applyBorder="1" applyAlignment="1" applyProtection="1">
      <alignment horizontal="centerContinuous" vertical="center"/>
    </xf>
    <xf numFmtId="164" fontId="9" fillId="4" borderId="1" xfId="0" applyFont="1" applyFill="1" applyBorder="1" applyAlignment="1" applyProtection="1">
      <alignment horizontal="centerContinuous" vertical="center"/>
    </xf>
    <xf numFmtId="166" fontId="0" fillId="7" borderId="0" xfId="0" applyNumberFormat="1" applyFill="1" applyProtection="1"/>
    <xf numFmtId="2" fontId="17" fillId="0" borderId="10" xfId="0" applyNumberFormat="1" applyFont="1" applyBorder="1" applyAlignment="1">
      <alignment horizontal="center"/>
    </xf>
    <xf numFmtId="173" fontId="17" fillId="0" borderId="42" xfId="0" applyNumberFormat="1" applyFont="1" applyBorder="1" applyAlignment="1">
      <alignment horizontal="center"/>
    </xf>
    <xf numFmtId="2" fontId="17" fillId="0" borderId="24" xfId="0" applyNumberFormat="1" applyFont="1" applyBorder="1" applyAlignment="1">
      <alignment horizontal="center"/>
    </xf>
    <xf numFmtId="173" fontId="17" fillId="0" borderId="44" xfId="0" applyNumberFormat="1" applyFont="1" applyBorder="1" applyAlignment="1">
      <alignment horizontal="center"/>
    </xf>
    <xf numFmtId="2" fontId="17" fillId="0" borderId="46" xfId="0" applyNumberFormat="1" applyFont="1" applyBorder="1" applyAlignment="1">
      <alignment horizontal="center"/>
    </xf>
    <xf numFmtId="173" fontId="17" fillId="0" borderId="47" xfId="0" applyNumberFormat="1" applyFont="1" applyBorder="1" applyAlignment="1">
      <alignment horizontal="center"/>
    </xf>
    <xf numFmtId="164" fontId="0" fillId="6" borderId="14" xfId="0" applyFill="1" applyBorder="1" applyProtection="1"/>
    <xf numFmtId="164" fontId="0" fillId="6" borderId="29" xfId="0" applyFill="1" applyBorder="1" applyProtection="1"/>
    <xf numFmtId="164" fontId="0" fillId="6" borderId="30" xfId="0" applyFill="1" applyBorder="1" applyProtection="1"/>
    <xf numFmtId="164" fontId="0" fillId="6" borderId="31" xfId="0" applyFill="1" applyBorder="1" applyProtection="1"/>
    <xf numFmtId="164" fontId="0" fillId="6" borderId="0" xfId="0" applyFill="1" applyBorder="1" applyProtection="1"/>
    <xf numFmtId="164" fontId="0" fillId="6" borderId="32" xfId="0" applyFill="1" applyBorder="1" applyProtection="1"/>
    <xf numFmtId="164" fontId="0" fillId="6" borderId="33" xfId="0" applyFill="1" applyBorder="1" applyProtection="1"/>
    <xf numFmtId="164" fontId="0" fillId="6" borderId="11" xfId="0" applyFill="1" applyBorder="1" applyProtection="1"/>
    <xf numFmtId="164" fontId="0" fillId="6" borderId="34" xfId="0" applyFill="1" applyBorder="1" applyProtection="1"/>
    <xf numFmtId="174" fontId="0" fillId="0" borderId="0" xfId="0" applyNumberFormat="1"/>
    <xf numFmtId="164" fontId="0" fillId="0" borderId="0" xfId="0" applyFont="1" applyProtection="1"/>
    <xf numFmtId="164" fontId="0" fillId="6" borderId="29" xfId="0" applyFont="1" applyFill="1" applyBorder="1" applyProtection="1"/>
    <xf numFmtId="164" fontId="0" fillId="6" borderId="0" xfId="0" applyFont="1" applyFill="1" applyBorder="1" applyProtection="1"/>
    <xf numFmtId="164" fontId="0" fillId="6" borderId="11" xfId="0" applyFont="1" applyFill="1" applyBorder="1" applyProtection="1"/>
    <xf numFmtId="164" fontId="8" fillId="2" borderId="0" xfId="0" applyFont="1" applyFill="1" applyAlignment="1" applyProtection="1">
      <alignment horizontal="centerContinuous"/>
    </xf>
    <xf numFmtId="164" fontId="0" fillId="0" borderId="0" xfId="0" applyFont="1" applyAlignment="1" applyProtection="1">
      <alignment horizontal="centerContinuous"/>
    </xf>
    <xf numFmtId="164" fontId="8" fillId="3" borderId="0" xfId="0" applyFont="1" applyFill="1" applyAlignment="1" applyProtection="1">
      <alignment horizontal="centerContinuous"/>
    </xf>
    <xf numFmtId="164" fontId="0" fillId="3" borderId="0" xfId="0" applyFont="1" applyFill="1" applyAlignment="1" applyProtection="1">
      <alignment horizontal="centerContinuous"/>
    </xf>
    <xf numFmtId="164" fontId="4" fillId="3" borderId="0" xfId="0" applyFont="1" applyFill="1" applyAlignment="1" applyProtection="1">
      <alignment horizontal="centerContinuous"/>
    </xf>
    <xf numFmtId="164" fontId="0" fillId="3" borderId="0" xfId="0" applyFont="1" applyFill="1" applyAlignment="1" applyProtection="1">
      <alignment horizontal="left"/>
    </xf>
    <xf numFmtId="164" fontId="19" fillId="2" borderId="0" xfId="0" applyFont="1" applyFill="1" applyAlignment="1" applyProtection="1">
      <alignment horizontal="centerContinuous"/>
    </xf>
    <xf numFmtId="164" fontId="0" fillId="0" borderId="0" xfId="0" applyFont="1" applyAlignment="1" applyProtection="1">
      <alignment horizontal="left"/>
    </xf>
    <xf numFmtId="164" fontId="0" fillId="0" borderId="0" xfId="0" applyFont="1" applyBorder="1" applyProtection="1"/>
    <xf numFmtId="164" fontId="9" fillId="4" borderId="0" xfId="0" applyFont="1" applyFill="1" applyBorder="1" applyAlignment="1" applyProtection="1">
      <alignment horizontal="centerContinuous" vertical="center"/>
    </xf>
    <xf numFmtId="164" fontId="8" fillId="4" borderId="27" xfId="0" applyFont="1" applyFill="1" applyBorder="1" applyAlignment="1" applyProtection="1">
      <alignment horizontal="center" vertical="center"/>
    </xf>
    <xf numFmtId="164" fontId="8" fillId="4" borderId="13" xfId="0" applyFont="1" applyFill="1" applyBorder="1" applyAlignment="1" applyProtection="1">
      <alignment horizontal="center" vertical="center"/>
    </xf>
    <xf numFmtId="167" fontId="12" fillId="0" borderId="0" xfId="0" applyNumberFormat="1" applyFont="1" applyBorder="1" applyProtection="1"/>
    <xf numFmtId="164" fontId="10" fillId="0" borderId="22" xfId="0" applyFont="1" applyBorder="1" applyAlignment="1" applyProtection="1">
      <alignment horizontal="centerContinuous" vertical="center"/>
      <protection locked="0"/>
    </xf>
    <xf numFmtId="164" fontId="14" fillId="0" borderId="24" xfId="0" applyFont="1" applyBorder="1" applyAlignment="1" applyProtection="1">
      <alignment horizontal="center" vertical="center"/>
      <protection locked="0"/>
    </xf>
    <xf numFmtId="168" fontId="3" fillId="0" borderId="0" xfId="0" applyNumberFormat="1" applyFont="1" applyFill="1" applyProtection="1">
      <protection hidden="1"/>
    </xf>
    <xf numFmtId="164" fontId="0" fillId="0" borderId="0" xfId="0" applyFont="1" applyAlignment="1" applyProtection="1">
      <alignment horizontal="right"/>
    </xf>
    <xf numFmtId="164" fontId="0" fillId="0" borderId="0" xfId="0" applyBorder="1" applyProtection="1"/>
    <xf numFmtId="164" fontId="3" fillId="0" borderId="49" xfId="0" applyFont="1" applyBorder="1" applyProtection="1"/>
    <xf numFmtId="164" fontId="3" fillId="3" borderId="49" xfId="0" applyFont="1" applyFill="1" applyBorder="1" applyProtection="1"/>
    <xf numFmtId="164" fontId="18" fillId="0" borderId="0" xfId="0" applyFont="1" applyAlignment="1">
      <alignment horizontal="center" vertical="center"/>
    </xf>
    <xf numFmtId="2" fontId="18" fillId="10" borderId="16" xfId="0" applyNumberFormat="1" applyFont="1" applyFill="1" applyBorder="1" applyAlignment="1">
      <alignment horizontal="center" vertical="center"/>
    </xf>
    <xf numFmtId="174" fontId="18" fillId="10" borderId="16" xfId="0" applyNumberFormat="1" applyFont="1" applyFill="1" applyBorder="1" applyAlignment="1">
      <alignment horizontal="center" vertical="center"/>
    </xf>
    <xf numFmtId="164" fontId="22" fillId="0" borderId="0" xfId="0" applyFont="1"/>
    <xf numFmtId="164" fontId="20" fillId="0" borderId="0" xfId="0" applyFont="1"/>
    <xf numFmtId="164" fontId="0" fillId="0" borderId="0" xfId="0" applyAlignment="1">
      <alignment horizontal="center"/>
    </xf>
    <xf numFmtId="17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4" fontId="20" fillId="0" borderId="0" xfId="0" applyFont="1" applyAlignment="1">
      <alignment horizontal="center"/>
    </xf>
    <xf numFmtId="164" fontId="18" fillId="0" borderId="0" xfId="0" applyFont="1" applyFill="1" applyBorder="1" applyAlignment="1">
      <alignment horizontal="center" vertical="center"/>
    </xf>
    <xf numFmtId="2" fontId="18" fillId="0" borderId="0" xfId="0" applyNumberFormat="1" applyFont="1" applyFill="1" applyBorder="1" applyAlignment="1">
      <alignment horizontal="center" vertical="center"/>
    </xf>
    <xf numFmtId="164" fontId="23" fillId="0" borderId="0" xfId="0" applyFont="1" applyAlignment="1">
      <alignment horizontal="center"/>
    </xf>
    <xf numFmtId="164" fontId="18" fillId="9" borderId="17" xfId="0" applyFont="1" applyFill="1" applyBorder="1" applyAlignment="1">
      <alignment horizontal="center" vertical="center"/>
    </xf>
    <xf numFmtId="164" fontId="18" fillId="11" borderId="29" xfId="0" applyFont="1" applyFill="1" applyBorder="1" applyAlignment="1">
      <alignment horizontal="center" vertical="center" wrapText="1"/>
    </xf>
    <xf numFmtId="164" fontId="18" fillId="11" borderId="11" xfId="0" applyFont="1" applyFill="1" applyBorder="1" applyAlignment="1">
      <alignment horizontal="center" vertical="center" wrapText="1"/>
    </xf>
    <xf numFmtId="164" fontId="20" fillId="0" borderId="54" xfId="0" applyFont="1" applyBorder="1" applyAlignment="1">
      <alignment horizontal="center"/>
    </xf>
    <xf numFmtId="172" fontId="21" fillId="9" borderId="59" xfId="0" applyNumberFormat="1" applyFont="1" applyFill="1" applyBorder="1" applyAlignment="1" applyProtection="1">
      <alignment horizontal="center"/>
      <protection locked="0"/>
    </xf>
    <xf numFmtId="164" fontId="20" fillId="0" borderId="16" xfId="0" applyFont="1" applyFill="1" applyBorder="1" applyAlignment="1">
      <alignment horizontal="center"/>
    </xf>
    <xf numFmtId="164" fontId="20" fillId="0" borderId="54" xfId="0" applyFont="1" applyBorder="1" applyAlignment="1">
      <alignment horizontal="center" vertical="center"/>
    </xf>
    <xf numFmtId="164" fontId="20" fillId="0" borderId="56" xfId="0" applyFont="1" applyBorder="1" applyAlignment="1">
      <alignment horizontal="center" vertical="center"/>
    </xf>
    <xf numFmtId="164" fontId="20" fillId="0" borderId="51" xfId="0" applyFont="1" applyBorder="1" applyAlignment="1">
      <alignment horizontal="center" vertical="center"/>
    </xf>
    <xf numFmtId="164" fontId="20" fillId="0" borderId="53" xfId="0" applyFont="1" applyBorder="1" applyAlignment="1">
      <alignment horizontal="center" vertical="center"/>
    </xf>
    <xf numFmtId="164" fontId="23" fillId="0" borderId="0" xfId="0" applyFont="1" applyFill="1" applyAlignment="1">
      <alignment horizontal="center"/>
    </xf>
    <xf numFmtId="164" fontId="18" fillId="0" borderId="0" xfId="0" applyFont="1" applyFill="1" applyBorder="1" applyAlignment="1">
      <alignment horizontal="center" vertical="center" wrapText="1"/>
    </xf>
    <xf numFmtId="164" fontId="18" fillId="0" borderId="0" xfId="0" applyFont="1" applyFill="1" applyBorder="1" applyAlignment="1">
      <alignment horizontal="right" vertical="center" wrapText="1"/>
    </xf>
    <xf numFmtId="164" fontId="0" fillId="0" borderId="0" xfId="0" applyFill="1"/>
    <xf numFmtId="164" fontId="24" fillId="0" borderId="52" xfId="0" applyFont="1" applyBorder="1" applyAlignment="1">
      <alignment horizontal="center"/>
    </xf>
    <xf numFmtId="164" fontId="20" fillId="0" borderId="0" xfId="0" applyFont="1" applyFill="1" applyBorder="1" applyAlignment="1">
      <alignment horizontal="center" vertical="center"/>
    </xf>
    <xf numFmtId="164" fontId="18" fillId="0" borderId="0" xfId="0" applyFont="1" applyFill="1" applyBorder="1" applyAlignment="1">
      <alignment vertical="center"/>
    </xf>
    <xf numFmtId="164" fontId="18" fillId="10" borderId="18" xfId="0" applyFont="1" applyFill="1" applyBorder="1" applyAlignment="1">
      <alignment horizontal="center"/>
    </xf>
    <xf numFmtId="164" fontId="18" fillId="9" borderId="50" xfId="0" applyFont="1" applyFill="1" applyBorder="1" applyAlignment="1">
      <alignment horizontal="center" vertical="center"/>
    </xf>
    <xf numFmtId="164" fontId="23" fillId="0" borderId="0" xfId="0" applyFont="1" applyFill="1" applyAlignment="1"/>
    <xf numFmtId="174" fontId="24" fillId="0" borderId="24" xfId="0" applyNumberFormat="1" applyFont="1" applyFill="1" applyBorder="1" applyAlignment="1">
      <alignment horizontal="center"/>
    </xf>
    <xf numFmtId="164" fontId="24" fillId="11" borderId="51" xfId="0" applyFont="1" applyFill="1" applyBorder="1"/>
    <xf numFmtId="164" fontId="24" fillId="11" borderId="54" xfId="0" applyFont="1" applyFill="1" applyBorder="1"/>
    <xf numFmtId="164" fontId="25" fillId="11" borderId="54" xfId="0" applyFont="1" applyFill="1" applyBorder="1"/>
    <xf numFmtId="164" fontId="24" fillId="11" borderId="56" xfId="0" applyFont="1" applyFill="1" applyBorder="1"/>
    <xf numFmtId="164" fontId="24" fillId="9" borderId="61" xfId="0" applyFont="1" applyFill="1" applyBorder="1"/>
    <xf numFmtId="164" fontId="25" fillId="9" borderId="12" xfId="0" applyFont="1" applyFill="1" applyBorder="1"/>
    <xf numFmtId="164" fontId="0" fillId="0" borderId="63" xfId="0" applyBorder="1"/>
    <xf numFmtId="164" fontId="0" fillId="0" borderId="64" xfId="0" applyBorder="1"/>
    <xf numFmtId="164" fontId="0" fillId="0" borderId="65" xfId="0" applyBorder="1"/>
    <xf numFmtId="164" fontId="8" fillId="2" borderId="0" xfId="0" applyFont="1" applyFill="1" applyBorder="1" applyAlignment="1" applyProtection="1">
      <alignment horizontal="centerContinuous"/>
    </xf>
    <xf numFmtId="164" fontId="6" fillId="2" borderId="0" xfId="0" applyFont="1" applyFill="1" applyBorder="1" applyAlignment="1" applyProtection="1">
      <alignment horizontal="centerContinuous"/>
    </xf>
    <xf numFmtId="164" fontId="3" fillId="3" borderId="0" xfId="0" applyFont="1" applyFill="1" applyBorder="1" applyAlignment="1" applyProtection="1">
      <alignment horizontal="center"/>
    </xf>
    <xf numFmtId="168" fontId="3" fillId="0" borderId="0" xfId="0" applyNumberFormat="1" applyFont="1" applyFill="1" applyBorder="1" applyProtection="1">
      <protection locked="0"/>
    </xf>
    <xf numFmtId="164" fontId="20" fillId="2" borderId="0" xfId="0" applyFont="1" applyFill="1" applyBorder="1" applyAlignment="1" applyProtection="1">
      <alignment horizontal="centerContinuous"/>
    </xf>
    <xf numFmtId="164" fontId="24" fillId="0" borderId="51" xfId="0" applyFont="1" applyBorder="1" applyAlignment="1">
      <alignment horizontal="center"/>
    </xf>
    <xf numFmtId="164" fontId="24" fillId="0" borderId="54" xfId="0" applyFont="1" applyFill="1" applyBorder="1" applyAlignment="1">
      <alignment horizontal="center"/>
    </xf>
    <xf numFmtId="164" fontId="24" fillId="0" borderId="56" xfId="0" applyFont="1" applyFill="1" applyBorder="1" applyAlignment="1">
      <alignment horizontal="center"/>
    </xf>
    <xf numFmtId="174" fontId="24" fillId="0" borderId="57" xfId="0" applyNumberFormat="1" applyFont="1" applyFill="1" applyBorder="1" applyAlignment="1">
      <alignment horizontal="center"/>
    </xf>
    <xf numFmtId="174" fontId="24" fillId="0" borderId="60" xfId="0" applyNumberFormat="1" applyFont="1" applyBorder="1" applyAlignment="1">
      <alignment horizontal="center"/>
    </xf>
    <xf numFmtId="174" fontId="24" fillId="0" borderId="52" xfId="0" applyNumberFormat="1" applyFont="1" applyBorder="1" applyAlignment="1">
      <alignment horizontal="center"/>
    </xf>
    <xf numFmtId="174" fontId="24" fillId="0" borderId="53" xfId="0" applyNumberFormat="1" applyFont="1" applyBorder="1" applyAlignment="1">
      <alignment horizontal="center"/>
    </xf>
    <xf numFmtId="174" fontId="24" fillId="0" borderId="24" xfId="0" applyNumberFormat="1" applyFont="1" applyBorder="1" applyAlignment="1">
      <alignment horizontal="center"/>
    </xf>
    <xf numFmtId="174" fontId="25" fillId="0" borderId="24" xfId="0" applyNumberFormat="1" applyFont="1" applyBorder="1" applyAlignment="1">
      <alignment horizontal="center"/>
    </xf>
    <xf numFmtId="174" fontId="24" fillId="0" borderId="12" xfId="0" applyNumberFormat="1" applyFont="1" applyBorder="1" applyAlignment="1">
      <alignment horizontal="center"/>
    </xf>
    <xf numFmtId="174" fontId="24" fillId="0" borderId="55" xfId="0" applyNumberFormat="1" applyFont="1" applyBorder="1" applyAlignment="1">
      <alignment horizontal="center"/>
    </xf>
    <xf numFmtId="174" fontId="24" fillId="0" borderId="57" xfId="0" applyNumberFormat="1" applyFont="1" applyBorder="1" applyAlignment="1">
      <alignment horizontal="center"/>
    </xf>
    <xf numFmtId="174" fontId="25" fillId="0" borderId="57" xfId="0" applyNumberFormat="1" applyFont="1" applyBorder="1" applyAlignment="1">
      <alignment horizontal="center"/>
    </xf>
    <xf numFmtId="174" fontId="24" fillId="0" borderId="62" xfId="0" applyNumberFormat="1" applyFont="1" applyBorder="1" applyAlignment="1">
      <alignment horizontal="center"/>
    </xf>
    <xf numFmtId="174" fontId="24" fillId="0" borderId="58" xfId="0" applyNumberFormat="1" applyFont="1" applyBorder="1" applyAlignment="1">
      <alignment horizontal="center"/>
    </xf>
    <xf numFmtId="164" fontId="20" fillId="0" borderId="54" xfId="0" applyFont="1" applyBorder="1"/>
    <xf numFmtId="164" fontId="20" fillId="0" borderId="51" xfId="0" applyFont="1" applyBorder="1" applyAlignment="1">
      <alignment horizontal="center"/>
    </xf>
    <xf numFmtId="164" fontId="20" fillId="0" borderId="24" xfId="0" applyFont="1" applyBorder="1" applyAlignment="1">
      <alignment horizontal="center"/>
    </xf>
    <xf numFmtId="164" fontId="20" fillId="10" borderId="58" xfId="0" applyFont="1" applyFill="1" applyBorder="1" applyAlignment="1">
      <alignment horizontal="center"/>
    </xf>
    <xf numFmtId="164" fontId="20" fillId="0" borderId="24" xfId="0" applyFont="1" applyBorder="1" applyAlignment="1">
      <alignment horizontal="center" vertical="center"/>
    </xf>
    <xf numFmtId="164" fontId="21" fillId="0" borderId="15" xfId="0" applyFont="1" applyBorder="1" applyAlignment="1">
      <alignment horizontal="center"/>
    </xf>
    <xf numFmtId="164" fontId="21" fillId="0" borderId="18" xfId="0" applyFont="1" applyBorder="1" applyAlignment="1">
      <alignment horizontal="center"/>
    </xf>
    <xf numFmtId="9" fontId="20" fillId="0" borderId="24" xfId="2" applyFont="1" applyBorder="1" applyAlignment="1">
      <alignment horizontal="center"/>
    </xf>
    <xf numFmtId="2" fontId="18" fillId="10" borderId="18" xfId="0" applyNumberFormat="1" applyFont="1" applyFill="1" applyBorder="1" applyAlignment="1">
      <alignment horizontal="center" vertical="center"/>
    </xf>
    <xf numFmtId="174" fontId="18" fillId="10" borderId="0" xfId="0" applyNumberFormat="1" applyFont="1" applyFill="1" applyBorder="1" applyAlignment="1">
      <alignment horizontal="center" vertical="center"/>
    </xf>
    <xf numFmtId="1" fontId="20" fillId="0" borderId="24" xfId="2" applyNumberFormat="1" applyFont="1" applyBorder="1" applyAlignment="1">
      <alignment horizontal="center"/>
    </xf>
    <xf numFmtId="164" fontId="20" fillId="0" borderId="52" xfId="0" applyFont="1" applyBorder="1" applyAlignment="1">
      <alignment horizontal="center" vertical="center"/>
    </xf>
    <xf numFmtId="9" fontId="20" fillId="0" borderId="55" xfId="2" applyFont="1" applyBorder="1" applyAlignment="1">
      <alignment horizontal="center"/>
    </xf>
    <xf numFmtId="164" fontId="20" fillId="0" borderId="57" xfId="0" applyFont="1" applyBorder="1" applyAlignment="1">
      <alignment horizontal="center" vertical="center"/>
    </xf>
    <xf numFmtId="9" fontId="20" fillId="0" borderId="57" xfId="2" applyFont="1" applyBorder="1" applyAlignment="1">
      <alignment horizontal="center"/>
    </xf>
    <xf numFmtId="1" fontId="20" fillId="0" borderId="57" xfId="2" applyNumberFormat="1" applyFont="1" applyBorder="1" applyAlignment="1">
      <alignment horizontal="center"/>
    </xf>
    <xf numFmtId="9" fontId="20" fillId="0" borderId="58" xfId="2" applyFont="1" applyBorder="1" applyAlignment="1">
      <alignment horizontal="center"/>
    </xf>
    <xf numFmtId="164" fontId="20" fillId="0" borderId="53" xfId="0" applyFont="1" applyBorder="1" applyAlignment="1">
      <alignment horizontal="center"/>
    </xf>
    <xf numFmtId="164" fontId="24" fillId="0" borderId="0" xfId="0" applyFont="1" applyBorder="1" applyAlignment="1">
      <alignment horizontal="center"/>
    </xf>
    <xf numFmtId="164" fontId="24" fillId="0" borderId="53" xfId="0" applyFont="1" applyBorder="1" applyAlignment="1">
      <alignment horizontal="center"/>
    </xf>
    <xf numFmtId="164" fontId="20" fillId="0" borderId="57" xfId="0" applyFont="1" applyBorder="1" applyAlignment="1">
      <alignment horizontal="center"/>
    </xf>
    <xf numFmtId="9" fontId="20" fillId="0" borderId="0" xfId="2" applyFont="1" applyBorder="1" applyAlignment="1">
      <alignment horizontal="center"/>
    </xf>
    <xf numFmtId="174" fontId="20" fillId="10" borderId="53" xfId="0" applyNumberFormat="1" applyFont="1" applyFill="1" applyBorder="1" applyAlignment="1">
      <alignment horizontal="center"/>
    </xf>
    <xf numFmtId="174" fontId="20" fillId="10" borderId="55" xfId="0" applyNumberFormat="1" applyFont="1" applyFill="1" applyBorder="1" applyAlignment="1">
      <alignment horizontal="center"/>
    </xf>
    <xf numFmtId="174" fontId="18" fillId="9" borderId="16" xfId="0" applyNumberFormat="1" applyFont="1" applyFill="1" applyBorder="1" applyAlignment="1">
      <alignment horizontal="center" vertical="center"/>
    </xf>
    <xf numFmtId="10" fontId="20" fillId="0" borderId="24" xfId="0" applyNumberFormat="1" applyFont="1" applyBorder="1"/>
    <xf numFmtId="164" fontId="20" fillId="0" borderId="52" xfId="0" applyFont="1" applyBorder="1" applyAlignment="1">
      <alignment horizontal="center"/>
    </xf>
    <xf numFmtId="10" fontId="20" fillId="0" borderId="57" xfId="0" applyNumberFormat="1" applyFont="1" applyBorder="1"/>
    <xf numFmtId="164" fontId="20" fillId="0" borderId="55" xfId="0" applyFont="1" applyBorder="1" applyAlignment="1">
      <alignment horizontal="center"/>
    </xf>
    <xf numFmtId="164" fontId="20" fillId="0" borderId="58" xfId="0" applyFont="1" applyBorder="1" applyAlignment="1">
      <alignment horizontal="center"/>
    </xf>
    <xf numFmtId="174" fontId="20" fillId="0" borderId="56" xfId="0" applyNumberFormat="1" applyFont="1" applyBorder="1" applyAlignment="1">
      <alignment horizontal="center"/>
    </xf>
    <xf numFmtId="174" fontId="11" fillId="0" borderId="7" xfId="0" applyNumberFormat="1" applyFont="1" applyBorder="1" applyProtection="1">
      <protection locked="0"/>
    </xf>
    <xf numFmtId="174" fontId="3" fillId="0" borderId="0" xfId="0" applyNumberFormat="1" applyFont="1" applyProtection="1"/>
    <xf numFmtId="174" fontId="12" fillId="0" borderId="7" xfId="0" applyNumberFormat="1" applyFont="1" applyBorder="1" applyProtection="1"/>
    <xf numFmtId="174" fontId="3" fillId="0" borderId="0" xfId="0" applyNumberFormat="1" applyFont="1" applyBorder="1" applyProtection="1"/>
    <xf numFmtId="174" fontId="12" fillId="0" borderId="24" xfId="0" applyNumberFormat="1" applyFont="1" applyBorder="1" applyProtection="1"/>
    <xf numFmtId="174" fontId="0" fillId="0" borderId="0" xfId="0" applyNumberFormat="1" applyProtection="1"/>
    <xf numFmtId="14" fontId="27" fillId="0" borderId="11" xfId="0" applyNumberFormat="1" applyFont="1" applyBorder="1" applyAlignment="1" applyProtection="1">
      <alignment horizontal="left"/>
    </xf>
    <xf numFmtId="164" fontId="28" fillId="0" borderId="0" xfId="0" applyFont="1" applyBorder="1" applyAlignment="1" applyProtection="1">
      <alignment horizontal="left"/>
    </xf>
    <xf numFmtId="164" fontId="27" fillId="0" borderId="11" xfId="0" applyFont="1" applyBorder="1" applyAlignment="1" applyProtection="1">
      <alignment horizontal="left"/>
    </xf>
    <xf numFmtId="174" fontId="20" fillId="0" borderId="54" xfId="0" applyNumberFormat="1" applyFont="1" applyBorder="1" applyAlignment="1">
      <alignment horizontal="center" vertical="center"/>
    </xf>
    <xf numFmtId="164" fontId="20" fillId="0" borderId="56" xfId="0" applyFont="1" applyBorder="1"/>
    <xf numFmtId="2" fontId="20" fillId="0" borderId="54" xfId="0" applyNumberFormat="1" applyFont="1" applyBorder="1"/>
    <xf numFmtId="164" fontId="8" fillId="4" borderId="8" xfId="0" applyFont="1" applyFill="1" applyBorder="1" applyAlignment="1" applyProtection="1">
      <alignment horizontal="center" vertical="center"/>
    </xf>
    <xf numFmtId="164" fontId="8" fillId="4" borderId="48" xfId="0" applyFont="1" applyFill="1" applyBorder="1" applyAlignment="1" applyProtection="1">
      <alignment horizontal="center" vertical="center"/>
    </xf>
    <xf numFmtId="14" fontId="14" fillId="0" borderId="12" xfId="0" applyNumberFormat="1" applyFont="1" applyBorder="1" applyAlignment="1" applyProtection="1">
      <alignment horizontal="center" vertical="center"/>
      <protection locked="0"/>
    </xf>
    <xf numFmtId="14" fontId="14" fillId="0" borderId="26" xfId="0" applyNumberFormat="1" applyFont="1" applyBorder="1" applyAlignment="1" applyProtection="1">
      <alignment horizontal="center" vertical="center"/>
      <protection locked="0"/>
    </xf>
    <xf numFmtId="164" fontId="5" fillId="0" borderId="0" xfId="0" applyFont="1" applyBorder="1" applyAlignment="1" applyProtection="1">
      <alignment horizontal="center"/>
    </xf>
    <xf numFmtId="164" fontId="16" fillId="5" borderId="43" xfId="0" applyFont="1" applyFill="1" applyBorder="1" applyAlignment="1">
      <alignment horizontal="left"/>
    </xf>
    <xf numFmtId="164" fontId="16" fillId="5" borderId="24" xfId="0" applyFont="1" applyFill="1" applyBorder="1" applyAlignment="1">
      <alignment horizontal="left"/>
    </xf>
    <xf numFmtId="44" fontId="16" fillId="5" borderId="24" xfId="1" applyFont="1" applyFill="1" applyBorder="1" applyAlignment="1">
      <alignment horizontal="right"/>
    </xf>
    <xf numFmtId="164" fontId="16" fillId="5" borderId="24" xfId="0" applyFont="1" applyFill="1" applyBorder="1" applyAlignment="1">
      <alignment horizontal="right"/>
    </xf>
    <xf numFmtId="164" fontId="16" fillId="5" borderId="45" xfId="0" applyFont="1" applyFill="1" applyBorder="1" applyAlignment="1">
      <alignment horizontal="left"/>
    </xf>
    <xf numFmtId="164" fontId="16" fillId="5" borderId="46" xfId="0" applyFont="1" applyFill="1" applyBorder="1" applyAlignment="1">
      <alignment horizontal="left"/>
    </xf>
    <xf numFmtId="164" fontId="16" fillId="5" borderId="46" xfId="0" applyFont="1" applyFill="1" applyBorder="1" applyAlignment="1">
      <alignment horizontal="right"/>
    </xf>
    <xf numFmtId="164" fontId="14" fillId="0" borderId="12" xfId="0" applyFont="1" applyBorder="1" applyAlignment="1" applyProtection="1">
      <alignment horizontal="center" vertical="center"/>
      <protection locked="0"/>
    </xf>
    <xf numFmtId="164" fontId="14" fillId="0" borderId="25" xfId="0" applyFont="1" applyBorder="1" applyAlignment="1" applyProtection="1">
      <alignment horizontal="center" vertical="center"/>
      <protection locked="0"/>
    </xf>
    <xf numFmtId="164" fontId="14" fillId="0" borderId="26" xfId="0" applyFont="1" applyBorder="1" applyAlignment="1" applyProtection="1">
      <alignment horizontal="center" vertical="center"/>
      <protection locked="0"/>
    </xf>
    <xf numFmtId="164" fontId="15" fillId="8" borderId="36" xfId="0" applyFont="1" applyFill="1" applyBorder="1" applyAlignment="1">
      <alignment horizontal="center" vertical="center"/>
    </xf>
    <xf numFmtId="164" fontId="15" fillId="8" borderId="37" xfId="0" applyFont="1" applyFill="1" applyBorder="1" applyAlignment="1">
      <alignment horizontal="center" vertical="center"/>
    </xf>
    <xf numFmtId="164" fontId="15" fillId="8" borderId="38" xfId="0" applyFont="1" applyFill="1" applyBorder="1" applyAlignment="1">
      <alignment horizontal="center" vertical="center"/>
    </xf>
    <xf numFmtId="164" fontId="15" fillId="8" borderId="39" xfId="0" applyFont="1" applyFill="1" applyBorder="1" applyAlignment="1">
      <alignment horizontal="center" vertical="center"/>
    </xf>
    <xf numFmtId="164" fontId="15" fillId="8" borderId="11" xfId="0" applyFont="1" applyFill="1" applyBorder="1" applyAlignment="1">
      <alignment horizontal="center" vertical="center"/>
    </xf>
    <xf numFmtId="164" fontId="15" fillId="8" borderId="40" xfId="0" applyFont="1" applyFill="1" applyBorder="1" applyAlignment="1">
      <alignment horizontal="center" vertical="center"/>
    </xf>
    <xf numFmtId="164" fontId="16" fillId="5" borderId="41" xfId="0" applyFont="1" applyFill="1" applyBorder="1" applyAlignment="1">
      <alignment horizontal="left"/>
    </xf>
    <xf numFmtId="164" fontId="16" fillId="5" borderId="10" xfId="0" applyFont="1" applyFill="1" applyBorder="1" applyAlignment="1">
      <alignment horizontal="left"/>
    </xf>
    <xf numFmtId="164" fontId="16" fillId="5" borderId="10" xfId="0" applyFont="1" applyFill="1" applyBorder="1" applyAlignment="1">
      <alignment horizontal="right"/>
    </xf>
    <xf numFmtId="164" fontId="18" fillId="9" borderId="15" xfId="0" applyFont="1" applyFill="1" applyBorder="1" applyAlignment="1">
      <alignment horizontal="center" vertical="center"/>
    </xf>
    <xf numFmtId="164" fontId="18" fillId="9" borderId="18" xfId="0" applyFont="1" applyFill="1" applyBorder="1" applyAlignment="1">
      <alignment horizontal="center" vertical="center"/>
    </xf>
    <xf numFmtId="174" fontId="20" fillId="0" borderId="61" xfId="0" applyNumberFormat="1" applyFont="1" applyBorder="1" applyAlignment="1">
      <alignment horizontal="center" vertical="center"/>
    </xf>
    <xf numFmtId="174" fontId="20" fillId="0" borderId="60" xfId="0" applyNumberFormat="1" applyFont="1" applyBorder="1" applyAlignment="1">
      <alignment horizontal="center" vertical="center"/>
    </xf>
    <xf numFmtId="164" fontId="18" fillId="11" borderId="14" xfId="0" applyFont="1" applyFill="1" applyBorder="1" applyAlignment="1">
      <alignment horizontal="center" vertical="center" wrapText="1"/>
    </xf>
    <xf numFmtId="164" fontId="18" fillId="11" borderId="30" xfId="0" applyFont="1" applyFill="1" applyBorder="1" applyAlignment="1">
      <alignment horizontal="center" vertical="center" wrapText="1"/>
    </xf>
    <xf numFmtId="164" fontId="18" fillId="11" borderId="33" xfId="0" applyFont="1" applyFill="1" applyBorder="1" applyAlignment="1">
      <alignment horizontal="center" vertical="center" wrapText="1"/>
    </xf>
    <xf numFmtId="164" fontId="18" fillId="11" borderId="34" xfId="0" applyFont="1" applyFill="1" applyBorder="1" applyAlignment="1">
      <alignment horizontal="center" vertical="center" wrapText="1"/>
    </xf>
    <xf numFmtId="164" fontId="26" fillId="0" borderId="14" xfId="0" applyFont="1" applyBorder="1" applyAlignment="1">
      <alignment horizontal="center" vertical="center"/>
    </xf>
    <xf numFmtId="164" fontId="26" fillId="0" borderId="29" xfId="0" applyFont="1" applyBorder="1" applyAlignment="1">
      <alignment horizontal="center" vertical="center"/>
    </xf>
    <xf numFmtId="164" fontId="26" fillId="0" borderId="30" xfId="0" applyFont="1" applyBorder="1" applyAlignment="1">
      <alignment horizontal="center" vertical="center"/>
    </xf>
    <xf numFmtId="164" fontId="26" fillId="0" borderId="33" xfId="0" applyFont="1" applyBorder="1" applyAlignment="1">
      <alignment horizontal="center" vertical="center"/>
    </xf>
    <xf numFmtId="164" fontId="26" fillId="0" borderId="11" xfId="0" applyFont="1" applyBorder="1" applyAlignment="1">
      <alignment horizontal="center" vertical="center"/>
    </xf>
    <xf numFmtId="164" fontId="26" fillId="0" borderId="34" xfId="0" applyFont="1" applyBorder="1" applyAlignment="1">
      <alignment horizontal="center" vertical="center"/>
    </xf>
    <xf numFmtId="164" fontId="18" fillId="11" borderId="15" xfId="0" applyFont="1" applyFill="1" applyBorder="1" applyAlignment="1">
      <alignment horizontal="left" vertical="center"/>
    </xf>
    <xf numFmtId="164" fontId="18" fillId="11" borderId="18" xfId="0" applyFont="1" applyFill="1" applyBorder="1" applyAlignment="1">
      <alignment horizontal="left" vertical="center"/>
    </xf>
    <xf numFmtId="174" fontId="18" fillId="10" borderId="30" xfId="0" applyNumberFormat="1" applyFont="1" applyFill="1" applyBorder="1" applyAlignment="1">
      <alignment horizontal="center" vertical="center"/>
    </xf>
    <xf numFmtId="174" fontId="18" fillId="10" borderId="34" xfId="0" applyNumberFormat="1" applyFont="1" applyFill="1" applyBorder="1" applyAlignment="1">
      <alignment horizontal="center" vertical="center"/>
    </xf>
    <xf numFmtId="164" fontId="18" fillId="11" borderId="15" xfId="0" applyFont="1" applyFill="1" applyBorder="1" applyAlignment="1">
      <alignment horizontal="center" vertical="center"/>
    </xf>
    <xf numFmtId="164" fontId="18" fillId="11" borderId="17" xfId="0" applyFont="1" applyFill="1" applyBorder="1" applyAlignment="1">
      <alignment horizontal="center" vertical="center"/>
    </xf>
    <xf numFmtId="164" fontId="18" fillId="9" borderId="17" xfId="0" applyFont="1" applyFill="1" applyBorder="1" applyAlignment="1">
      <alignment horizontal="center" vertical="center"/>
    </xf>
    <xf numFmtId="164" fontId="18" fillId="10" borderId="15" xfId="0" applyFont="1" applyFill="1" applyBorder="1" applyAlignment="1">
      <alignment horizontal="center" vertical="center"/>
    </xf>
    <xf numFmtId="164" fontId="18" fillId="10" borderId="18" xfId="0" applyFont="1" applyFill="1" applyBorder="1" applyAlignment="1">
      <alignment horizontal="center" vertical="center"/>
    </xf>
    <xf numFmtId="164" fontId="18" fillId="11" borderId="14" xfId="0" applyFont="1" applyFill="1" applyBorder="1" applyAlignment="1">
      <alignment horizontal="left" vertical="center" wrapText="1"/>
    </xf>
    <xf numFmtId="164" fontId="18" fillId="11" borderId="29" xfId="0" applyFont="1" applyFill="1" applyBorder="1" applyAlignment="1">
      <alignment horizontal="left" vertical="center" wrapText="1"/>
    </xf>
    <xf numFmtId="164" fontId="18" fillId="11" borderId="30" xfId="0" applyFont="1" applyFill="1" applyBorder="1" applyAlignment="1">
      <alignment horizontal="left" vertical="center" wrapText="1"/>
    </xf>
    <xf numFmtId="164" fontId="18" fillId="11" borderId="33" xfId="0" applyFont="1" applyFill="1" applyBorder="1" applyAlignment="1">
      <alignment horizontal="left" vertical="center" wrapText="1"/>
    </xf>
    <xf numFmtId="164" fontId="18" fillId="11" borderId="11" xfId="0" applyFont="1" applyFill="1" applyBorder="1" applyAlignment="1">
      <alignment horizontal="left" vertical="center" wrapText="1"/>
    </xf>
    <xf numFmtId="164" fontId="18" fillId="11" borderId="34" xfId="0" applyFont="1" applyFill="1" applyBorder="1" applyAlignment="1">
      <alignment horizontal="left" vertical="center" wrapText="1"/>
    </xf>
    <xf numFmtId="164" fontId="18" fillId="11" borderId="14" xfId="0" applyFont="1" applyFill="1" applyBorder="1" applyAlignment="1">
      <alignment horizontal="right" vertical="center" wrapText="1"/>
    </xf>
    <xf numFmtId="164" fontId="18" fillId="11" borderId="29" xfId="0" applyFont="1" applyFill="1" applyBorder="1" applyAlignment="1">
      <alignment horizontal="right" vertical="center" wrapText="1"/>
    </xf>
    <xf numFmtId="164" fontId="18" fillId="11" borderId="30" xfId="0" applyFont="1" applyFill="1" applyBorder="1" applyAlignment="1">
      <alignment horizontal="right" vertical="center" wrapText="1"/>
    </xf>
    <xf numFmtId="164" fontId="18" fillId="11" borderId="33" xfId="0" applyFont="1" applyFill="1" applyBorder="1" applyAlignment="1">
      <alignment horizontal="right" vertical="center" wrapText="1"/>
    </xf>
    <xf numFmtId="164" fontId="18" fillId="11" borderId="11" xfId="0" applyFont="1" applyFill="1" applyBorder="1" applyAlignment="1">
      <alignment horizontal="right" vertical="center" wrapText="1"/>
    </xf>
    <xf numFmtId="164" fontId="18" fillId="11" borderId="34" xfId="0" applyFont="1" applyFill="1" applyBorder="1" applyAlignment="1">
      <alignment horizontal="right" vertical="center" wrapText="1"/>
    </xf>
    <xf numFmtId="1" fontId="20" fillId="0" borderId="12" xfId="0" applyNumberFormat="1" applyFont="1" applyBorder="1" applyAlignment="1">
      <alignment horizontal="center" vertical="center"/>
    </xf>
    <xf numFmtId="1" fontId="20" fillId="0" borderId="26" xfId="0" applyNumberFormat="1" applyFont="1" applyBorder="1" applyAlignment="1">
      <alignment horizontal="center" vertical="center"/>
    </xf>
    <xf numFmtId="1" fontId="20" fillId="0" borderId="20" xfId="0" applyNumberFormat="1" applyFont="1" applyBorder="1" applyAlignment="1">
      <alignment horizontal="center" vertical="center"/>
    </xf>
    <xf numFmtId="1" fontId="20" fillId="0" borderId="27" xfId="0" applyNumberFormat="1" applyFont="1" applyBorder="1" applyAlignment="1">
      <alignment horizontal="center" vertical="center"/>
    </xf>
    <xf numFmtId="1" fontId="20" fillId="0" borderId="62" xfId="0" applyNumberFormat="1" applyFont="1" applyBorder="1" applyAlignment="1">
      <alignment horizontal="center" vertical="center"/>
    </xf>
    <xf numFmtId="1" fontId="20" fillId="0" borderId="66" xfId="0" applyNumberFormat="1" applyFont="1" applyBorder="1" applyAlignment="1">
      <alignment horizontal="center" vertical="center"/>
    </xf>
    <xf numFmtId="164" fontId="20" fillId="0" borderId="15" xfId="0" applyFont="1" applyBorder="1" applyAlignment="1">
      <alignment horizontal="center"/>
    </xf>
    <xf numFmtId="164" fontId="20" fillId="0" borderId="17" xfId="0" applyFont="1" applyBorder="1" applyAlignment="1">
      <alignment horizontal="center"/>
    </xf>
    <xf numFmtId="164" fontId="20" fillId="0" borderId="18" xfId="0" applyFont="1" applyBorder="1" applyAlignment="1">
      <alignment horizontal="center"/>
    </xf>
    <xf numFmtId="174" fontId="21" fillId="0" borderId="14" xfId="0" applyNumberFormat="1" applyFont="1" applyBorder="1" applyAlignment="1">
      <alignment horizontal="center"/>
    </xf>
    <xf numFmtId="174" fontId="21" fillId="0" borderId="29" xfId="0" applyNumberFormat="1" applyFont="1" applyBorder="1" applyAlignment="1">
      <alignment horizontal="center"/>
    </xf>
    <xf numFmtId="174" fontId="21" fillId="0" borderId="30" xfId="0" applyNumberFormat="1" applyFont="1" applyBorder="1" applyAlignment="1">
      <alignment horizontal="center"/>
    </xf>
    <xf numFmtId="174" fontId="21" fillId="0" borderId="33" xfId="0" applyNumberFormat="1" applyFont="1" applyBorder="1" applyAlignment="1">
      <alignment horizontal="center"/>
    </xf>
    <xf numFmtId="174" fontId="21" fillId="0" borderId="11" xfId="0" applyNumberFormat="1" applyFont="1" applyBorder="1" applyAlignment="1">
      <alignment horizontal="center"/>
    </xf>
    <xf numFmtId="174" fontId="21" fillId="0" borderId="34" xfId="0" applyNumberFormat="1" applyFont="1" applyBorder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'CONSTRUCTION DE L''HISTOGRAMME'!$E$21</c:f>
              <c:strCache>
                <c:ptCount val="1"/>
                <c:pt idx="0">
                  <c:v>]67,9-69,0]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'CONSTRUCTION DE L''HISTOGRAMME'!$E$20</c:f>
              <c:strCache>
                <c:ptCount val="1"/>
                <c:pt idx="0">
                  <c:v>Intervalle de classe</c:v>
                </c:pt>
              </c:strCache>
            </c:strRef>
          </c:cat>
          <c:val>
            <c:numRef>
              <c:f>'CONSTRUCTION DE L''HISTOGRAMME'!$G$21</c:f>
              <c:numCache>
                <c:formatCode>General_)</c:formatCode>
                <c:ptCount val="1"/>
                <c:pt idx="0">
                  <c:v>8</c:v>
                </c:pt>
              </c:numCache>
            </c:numRef>
          </c:val>
        </c:ser>
        <c:ser>
          <c:idx val="1"/>
          <c:order val="1"/>
          <c:tx>
            <c:strRef>
              <c:f>'CONSTRUCTION DE L''HISTOGRAMME'!$E$22</c:f>
              <c:strCache>
                <c:ptCount val="1"/>
                <c:pt idx="0">
                  <c:v>]69,0-71,1]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'CONSTRUCTION DE L''HISTOGRAMME'!$E$20</c:f>
              <c:strCache>
                <c:ptCount val="1"/>
                <c:pt idx="0">
                  <c:v>Intervalle de classe</c:v>
                </c:pt>
              </c:strCache>
            </c:strRef>
          </c:cat>
          <c:val>
            <c:numRef>
              <c:f>'CONSTRUCTION DE L''HISTOGRAMME'!$G$22</c:f>
              <c:numCache>
                <c:formatCode>General_)</c:formatCode>
                <c:ptCount val="1"/>
                <c:pt idx="0">
                  <c:v>12</c:v>
                </c:pt>
              </c:numCache>
            </c:numRef>
          </c:val>
        </c:ser>
        <c:ser>
          <c:idx val="2"/>
          <c:order val="2"/>
          <c:tx>
            <c:strRef>
              <c:f>'CONSTRUCTION DE L''HISTOGRAMME'!#REF!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'CONSTRUCTION DE L''HISTOGRAMME'!$E$20</c:f>
              <c:strCache>
                <c:ptCount val="1"/>
                <c:pt idx="0">
                  <c:v>Intervalle de classe</c:v>
                </c:pt>
              </c:strCache>
            </c:strRef>
          </c:cat>
          <c:val>
            <c:numRef>
              <c:f>'CONSTRUCTION DE L''HISTOGRAMME'!$G$23</c:f>
              <c:numCache>
                <c:formatCode>General_)</c:formatCode>
                <c:ptCount val="1"/>
                <c:pt idx="0">
                  <c:v>17</c:v>
                </c:pt>
              </c:numCache>
            </c:numRef>
          </c:val>
        </c:ser>
        <c:ser>
          <c:idx val="3"/>
          <c:order val="3"/>
          <c:tx>
            <c:strRef>
              <c:f>'CONSTRUCTION DE L''HISTOGRAMME'!$E$23</c:f>
              <c:strCache>
                <c:ptCount val="1"/>
                <c:pt idx="0">
                  <c:v>]71,1-72,2]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'CONSTRUCTION DE L''HISTOGRAMME'!$E$20</c:f>
              <c:strCache>
                <c:ptCount val="1"/>
                <c:pt idx="0">
                  <c:v>Intervalle de classe</c:v>
                </c:pt>
              </c:strCache>
            </c:strRef>
          </c:cat>
          <c:val>
            <c:numRef>
              <c:f>'CONSTRUCTION DE L''HISTOGRAMME'!$G$24</c:f>
              <c:numCache>
                <c:formatCode>General_)</c:formatCode>
                <c:ptCount val="1"/>
                <c:pt idx="0">
                  <c:v>3</c:v>
                </c:pt>
              </c:numCache>
            </c:numRef>
          </c:val>
        </c:ser>
        <c:ser>
          <c:idx val="4"/>
          <c:order val="4"/>
          <c:tx>
            <c:strRef>
              <c:f>'CONSTRUCTION DE L''HISTOGRAMME'!$E$24</c:f>
              <c:strCache>
                <c:ptCount val="1"/>
                <c:pt idx="0">
                  <c:v>]72,2-73,3]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'CONSTRUCTION DE L''HISTOGRAMME'!$E$20</c:f>
              <c:strCache>
                <c:ptCount val="1"/>
                <c:pt idx="0">
                  <c:v>Intervalle de classe</c:v>
                </c:pt>
              </c:strCache>
            </c:strRef>
          </c:cat>
          <c:val>
            <c:numRef>
              <c:f>'CONSTRUCTION DE L''HISTOGRAMME'!$G$25</c:f>
              <c:numCache>
                <c:formatCode>General_)</c:formatCode>
                <c:ptCount val="1"/>
                <c:pt idx="0">
                  <c:v>2</c:v>
                </c:pt>
              </c:numCache>
            </c:numRef>
          </c:val>
        </c:ser>
        <c:ser>
          <c:idx val="5"/>
          <c:order val="5"/>
          <c:tx>
            <c:strRef>
              <c:f>'CONSTRUCTION DE L''HISTOGRAMME'!$E$25</c:f>
              <c:strCache>
                <c:ptCount val="1"/>
                <c:pt idx="0">
                  <c:v>]73,3-74,4]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'CONSTRUCTION DE L''HISTOGRAMME'!$E$20</c:f>
              <c:strCache>
                <c:ptCount val="1"/>
                <c:pt idx="0">
                  <c:v>Intervalle de classe</c:v>
                </c:pt>
              </c:strCache>
            </c:strRef>
          </c:cat>
          <c:val>
            <c:numRef>
              <c:f>'CONSTRUCTION DE L''HISTOGRAMME'!$G$26</c:f>
              <c:numCache>
                <c:formatCode>General_)</c:formatCode>
                <c:ptCount val="1"/>
                <c:pt idx="0">
                  <c:v>3</c:v>
                </c:pt>
              </c:numCache>
            </c:numRef>
          </c:val>
        </c:ser>
        <c:ser>
          <c:idx val="6"/>
          <c:order val="6"/>
          <c:tx>
            <c:strRef>
              <c:f>'CONSTRUCTION DE L''HISTOGRAMME'!$E$26</c:f>
              <c:strCache>
                <c:ptCount val="1"/>
                <c:pt idx="0">
                  <c:v>]74,4-75,5]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'CONSTRUCTION DE L''HISTOGRAMME'!$E$20</c:f>
              <c:strCache>
                <c:ptCount val="1"/>
                <c:pt idx="0">
                  <c:v>Intervalle de classe</c:v>
                </c:pt>
              </c:strCache>
            </c:strRef>
          </c:cat>
          <c:val>
            <c:numRef>
              <c:f>'CONSTRUCTION DE L''HISTOGRAMME'!$G$27</c:f>
              <c:numCache>
                <c:formatCode>General_)</c:formatCode>
                <c:ptCount val="1"/>
                <c:pt idx="0">
                  <c:v>5</c:v>
                </c:pt>
              </c:numCache>
            </c:numRef>
          </c:val>
        </c:ser>
        <c:ser>
          <c:idx val="7"/>
          <c:order val="7"/>
          <c:tx>
            <c:strRef>
              <c:f>'CONSTRUCTION DE L''HISTOGRAMME'!$E$27</c:f>
              <c:strCache>
                <c:ptCount val="1"/>
                <c:pt idx="0">
                  <c:v>]75,5-76,6]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'CONSTRUCTION DE L''HISTOGRAMME'!$E$20</c:f>
              <c:strCache>
                <c:ptCount val="1"/>
                <c:pt idx="0">
                  <c:v>Intervalle de classe</c:v>
                </c:pt>
              </c:strCache>
            </c:strRef>
          </c:cat>
          <c:val>
            <c:numRef>
              <c:f>'CONSTRUCTION DE L''HISTOGRAMME'!$G$28</c:f>
              <c:numCache>
                <c:formatCode>General_)</c:formatCode>
                <c:ptCount val="1"/>
                <c:pt idx="0">
                  <c:v>0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28364408"/>
        <c:axId val="328362840"/>
      </c:barChart>
      <c:catAx>
        <c:axId val="328364408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400" b="1">
                    <a:solidFill>
                      <a:sysClr val="windowText" lastClr="000000"/>
                    </a:solidFill>
                  </a:rPr>
                  <a:t>Intervalle des classes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crossAx val="328362840"/>
        <c:crosses val="autoZero"/>
        <c:auto val="1"/>
        <c:lblAlgn val="ctr"/>
        <c:lblOffset val="100"/>
        <c:noMultiLvlLbl val="0"/>
      </c:catAx>
      <c:valAx>
        <c:axId val="328362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400" b="1">
                    <a:solidFill>
                      <a:sysClr val="windowText" lastClr="000000"/>
                    </a:solidFill>
                  </a:rPr>
                  <a:t>Effictif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8364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Construction de l'histogramme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'COURBE DE GAUSSE'!$I$8</c:f>
              <c:strCache>
                <c:ptCount val="1"/>
                <c:pt idx="0">
                  <c:v>Effictif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val>
            <c:numRef>
              <c:f>'COURBE DE GAUSSE'!$I$9:$I$17</c:f>
              <c:numCache>
                <c:formatCode>General_)</c:formatCode>
                <c:ptCount val="9"/>
                <c:pt idx="0">
                  <c:v>0</c:v>
                </c:pt>
                <c:pt idx="1">
                  <c:v>8</c:v>
                </c:pt>
                <c:pt idx="2">
                  <c:v>12</c:v>
                </c:pt>
                <c:pt idx="3">
                  <c:v>17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5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1"/>
        <c:axId val="328357744"/>
        <c:axId val="328365192"/>
      </c:barChart>
      <c:lineChart>
        <c:grouping val="standard"/>
        <c:varyColors val="0"/>
        <c:ser>
          <c:idx val="1"/>
          <c:order val="0"/>
          <c:tx>
            <c:strRef>
              <c:f>'COURBE DE GAUSSE'!$H$8</c:f>
              <c:strCache>
                <c:ptCount val="1"/>
                <c:pt idx="0">
                  <c:v>f(x)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'COURBE DE GAUSSE'!$G$9:$G$17</c:f>
              <c:numCache>
                <c:formatCode>General_)</c:formatCode>
                <c:ptCount val="9"/>
                <c:pt idx="0" formatCode="0.00">
                  <c:v>69</c:v>
                </c:pt>
                <c:pt idx="1">
                  <c:v>71.099999999999994</c:v>
                </c:pt>
                <c:pt idx="2">
                  <c:v>72.2</c:v>
                </c:pt>
                <c:pt idx="3">
                  <c:v>73.3</c:v>
                </c:pt>
                <c:pt idx="4">
                  <c:v>74.400000000000006</c:v>
                </c:pt>
                <c:pt idx="5">
                  <c:v>75.5</c:v>
                </c:pt>
                <c:pt idx="6">
                  <c:v>76.599999999999994</c:v>
                </c:pt>
                <c:pt idx="7">
                  <c:v>77.7</c:v>
                </c:pt>
                <c:pt idx="8">
                  <c:v>0</c:v>
                </c:pt>
              </c:numCache>
            </c:numRef>
          </c:cat>
          <c:val>
            <c:numRef>
              <c:f>'COURBE DE GAUSSE'!$H$9:$H$17</c:f>
              <c:numCache>
                <c:formatCode>0.00%</c:formatCode>
                <c:ptCount val="9"/>
                <c:pt idx="0">
                  <c:v>0</c:v>
                </c:pt>
                <c:pt idx="1">
                  <c:v>0.18624137017427822</c:v>
                </c:pt>
                <c:pt idx="2">
                  <c:v>0.18352326731437463</c:v>
                </c:pt>
                <c:pt idx="3">
                  <c:v>0.13683928427704503</c:v>
                </c:pt>
                <c:pt idx="4">
                  <c:v>7.7203171694899875E-2</c:v>
                </c:pt>
                <c:pt idx="5">
                  <c:v>3.2958252623314525E-2</c:v>
                </c:pt>
                <c:pt idx="6">
                  <c:v>1.0646280416441743E-2</c:v>
                </c:pt>
                <c:pt idx="7">
                  <c:v>2.6021738661522378E-3</c:v>
                </c:pt>
                <c:pt idx="8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359312"/>
        <c:axId val="328364800"/>
      </c:lineChart>
      <c:valAx>
        <c:axId val="32836480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8359312"/>
        <c:crosses val="max"/>
        <c:crossBetween val="between"/>
      </c:valAx>
      <c:catAx>
        <c:axId val="328359312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8364800"/>
        <c:crosses val="autoZero"/>
        <c:auto val="1"/>
        <c:lblAlgn val="ctr"/>
        <c:lblOffset val="100"/>
        <c:noMultiLvlLbl val="0"/>
      </c:catAx>
      <c:valAx>
        <c:axId val="328365192"/>
        <c:scaling>
          <c:orientation val="minMax"/>
        </c:scaling>
        <c:delete val="0"/>
        <c:axPos val="l"/>
        <c:numFmt formatCode="General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8357744"/>
        <c:crosses val="autoZero"/>
        <c:crossBetween val="between"/>
      </c:valAx>
      <c:catAx>
        <c:axId val="328357744"/>
        <c:scaling>
          <c:orientation val="minMax"/>
        </c:scaling>
        <c:delete val="1"/>
        <c:axPos val="b"/>
        <c:majorTickMark val="none"/>
        <c:minorTickMark val="none"/>
        <c:tickLblPos val="nextTo"/>
        <c:crossAx val="328365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CARTE DE CONTROLE DU FOUR</a:t>
            </a:r>
            <a:r>
              <a:rPr lang="fr-FR" b="1" baseline="0"/>
              <a:t> 01</a:t>
            </a:r>
            <a:endParaRPr lang="fr-FR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4553824495190597E-2"/>
          <c:y val="1.7971432237227542E-2"/>
          <c:w val="0.90430573496429922"/>
          <c:h val="0.92248414118684874"/>
        </c:manualLayout>
      </c:layout>
      <c:lineChart>
        <c:grouping val="standard"/>
        <c:varyColors val="0"/>
        <c:ser>
          <c:idx val="1"/>
          <c:order val="1"/>
          <c:tx>
            <c:strRef>
              <c:f>'CARTE DE CONTROLE'!$D$7</c:f>
              <c:strCache>
                <c:ptCount val="1"/>
                <c:pt idx="0">
                  <c:v>LCS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'CARTE DE CONTROLE'!$B$8:$B$57</c:f>
              <c:strCache>
                <c:ptCount val="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</c:strCache>
            </c:strRef>
          </c:cat>
          <c:val>
            <c:numRef>
              <c:f>'CARTE DE CONTROLE'!$D$8:$D$57</c:f>
              <c:numCache>
                <c:formatCode>0.0</c:formatCode>
                <c:ptCount val="50"/>
                <c:pt idx="0">
                  <c:v>77.841459078632838</c:v>
                </c:pt>
                <c:pt idx="1">
                  <c:v>77.841459078632838</c:v>
                </c:pt>
                <c:pt idx="2">
                  <c:v>77.841459078632838</c:v>
                </c:pt>
                <c:pt idx="3">
                  <c:v>77.841459078632838</c:v>
                </c:pt>
                <c:pt idx="4">
                  <c:v>77.841459078632838</c:v>
                </c:pt>
                <c:pt idx="5">
                  <c:v>77.841459078632838</c:v>
                </c:pt>
                <c:pt idx="6">
                  <c:v>77.841459078632838</c:v>
                </c:pt>
                <c:pt idx="7">
                  <c:v>77.841459078632838</c:v>
                </c:pt>
                <c:pt idx="8">
                  <c:v>77.841459078632838</c:v>
                </c:pt>
                <c:pt idx="9">
                  <c:v>77.841459078632838</c:v>
                </c:pt>
                <c:pt idx="10">
                  <c:v>77.841459078632838</c:v>
                </c:pt>
                <c:pt idx="11">
                  <c:v>77.841459078632838</c:v>
                </c:pt>
                <c:pt idx="12">
                  <c:v>77.841459078632838</c:v>
                </c:pt>
                <c:pt idx="13">
                  <c:v>77.841459078632838</c:v>
                </c:pt>
                <c:pt idx="14">
                  <c:v>77.841459078632838</c:v>
                </c:pt>
                <c:pt idx="15">
                  <c:v>77.841459078632838</c:v>
                </c:pt>
                <c:pt idx="16">
                  <c:v>77.841459078632838</c:v>
                </c:pt>
                <c:pt idx="17">
                  <c:v>77.841459078632838</c:v>
                </c:pt>
                <c:pt idx="18">
                  <c:v>77.841459078632838</c:v>
                </c:pt>
                <c:pt idx="19">
                  <c:v>77.841459078632838</c:v>
                </c:pt>
                <c:pt idx="20">
                  <c:v>77.841459078632838</c:v>
                </c:pt>
                <c:pt idx="21">
                  <c:v>77.841459078632838</c:v>
                </c:pt>
                <c:pt idx="22">
                  <c:v>77.841459078632838</c:v>
                </c:pt>
                <c:pt idx="23">
                  <c:v>77.841459078632838</c:v>
                </c:pt>
                <c:pt idx="24">
                  <c:v>77.841459078632838</c:v>
                </c:pt>
                <c:pt idx="25">
                  <c:v>77.841459078632838</c:v>
                </c:pt>
                <c:pt idx="26">
                  <c:v>77.841459078632838</c:v>
                </c:pt>
                <c:pt idx="27">
                  <c:v>77.841459078632838</c:v>
                </c:pt>
                <c:pt idx="28">
                  <c:v>77.841459078632838</c:v>
                </c:pt>
                <c:pt idx="29">
                  <c:v>77.841459078632838</c:v>
                </c:pt>
                <c:pt idx="30">
                  <c:v>77.841459078632838</c:v>
                </c:pt>
                <c:pt idx="31">
                  <c:v>77.841459078632838</c:v>
                </c:pt>
                <c:pt idx="32">
                  <c:v>77.841459078632838</c:v>
                </c:pt>
                <c:pt idx="33">
                  <c:v>77.841459078632838</c:v>
                </c:pt>
                <c:pt idx="34">
                  <c:v>77.841459078632838</c:v>
                </c:pt>
                <c:pt idx="35">
                  <c:v>77.841459078632838</c:v>
                </c:pt>
                <c:pt idx="36">
                  <c:v>77.841459078632838</c:v>
                </c:pt>
                <c:pt idx="37">
                  <c:v>77.841459078632838</c:v>
                </c:pt>
                <c:pt idx="38">
                  <c:v>77.841459078632838</c:v>
                </c:pt>
                <c:pt idx="39">
                  <c:v>77.841459078632838</c:v>
                </c:pt>
                <c:pt idx="40">
                  <c:v>77.841459078632838</c:v>
                </c:pt>
                <c:pt idx="41">
                  <c:v>77.841459078632838</c:v>
                </c:pt>
                <c:pt idx="42">
                  <c:v>77.841459078632838</c:v>
                </c:pt>
                <c:pt idx="43">
                  <c:v>77.841459078632838</c:v>
                </c:pt>
                <c:pt idx="44">
                  <c:v>77.841459078632838</c:v>
                </c:pt>
                <c:pt idx="45">
                  <c:v>77.841459078632838</c:v>
                </c:pt>
                <c:pt idx="46">
                  <c:v>77.841459078632838</c:v>
                </c:pt>
                <c:pt idx="47">
                  <c:v>77.841459078632838</c:v>
                </c:pt>
                <c:pt idx="48">
                  <c:v>77.841459078632838</c:v>
                </c:pt>
                <c:pt idx="49">
                  <c:v>77.841459078632838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'CARTE DE CONTROLE'!$E$7</c:f>
              <c:strCache>
                <c:ptCount val="1"/>
                <c:pt idx="0">
                  <c:v>LSS</c:v>
                </c:pt>
              </c:strCache>
            </c:strRef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strRef>
              <c:f>'CARTE DE CONTROLE'!$B$8:$B$57</c:f>
              <c:strCache>
                <c:ptCount val="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</c:strCache>
            </c:strRef>
          </c:cat>
          <c:val>
            <c:numRef>
              <c:f>'CARTE DE CONTROLE'!$E$8:$E$57</c:f>
              <c:numCache>
                <c:formatCode>0.0</c:formatCode>
                <c:ptCount val="50"/>
                <c:pt idx="0">
                  <c:v>75.758306052421901</c:v>
                </c:pt>
                <c:pt idx="1">
                  <c:v>75.758306052421901</c:v>
                </c:pt>
                <c:pt idx="2">
                  <c:v>75.758306052421901</c:v>
                </c:pt>
                <c:pt idx="3">
                  <c:v>75.758306052421901</c:v>
                </c:pt>
                <c:pt idx="4">
                  <c:v>75.758306052421901</c:v>
                </c:pt>
                <c:pt idx="5">
                  <c:v>75.758306052421901</c:v>
                </c:pt>
                <c:pt idx="6">
                  <c:v>75.758306052421901</c:v>
                </c:pt>
                <c:pt idx="7">
                  <c:v>75.758306052421901</c:v>
                </c:pt>
                <c:pt idx="8">
                  <c:v>75.758306052421901</c:v>
                </c:pt>
                <c:pt idx="9">
                  <c:v>75.758306052421901</c:v>
                </c:pt>
                <c:pt idx="10">
                  <c:v>75.758306052421901</c:v>
                </c:pt>
                <c:pt idx="11">
                  <c:v>75.758306052421901</c:v>
                </c:pt>
                <c:pt idx="12">
                  <c:v>75.758306052421901</c:v>
                </c:pt>
                <c:pt idx="13">
                  <c:v>75.758306052421901</c:v>
                </c:pt>
                <c:pt idx="14">
                  <c:v>75.758306052421901</c:v>
                </c:pt>
                <c:pt idx="15">
                  <c:v>75.758306052421901</c:v>
                </c:pt>
                <c:pt idx="16">
                  <c:v>75.758306052421901</c:v>
                </c:pt>
                <c:pt idx="17">
                  <c:v>75.758306052421901</c:v>
                </c:pt>
                <c:pt idx="18">
                  <c:v>75.758306052421901</c:v>
                </c:pt>
                <c:pt idx="19">
                  <c:v>75.758306052421901</c:v>
                </c:pt>
                <c:pt idx="20">
                  <c:v>75.758306052421901</c:v>
                </c:pt>
                <c:pt idx="21">
                  <c:v>75.758306052421901</c:v>
                </c:pt>
                <c:pt idx="22">
                  <c:v>75.758306052421901</c:v>
                </c:pt>
                <c:pt idx="23">
                  <c:v>75.758306052421901</c:v>
                </c:pt>
                <c:pt idx="24">
                  <c:v>75.758306052421901</c:v>
                </c:pt>
                <c:pt idx="25">
                  <c:v>75.758306052421901</c:v>
                </c:pt>
                <c:pt idx="26">
                  <c:v>75.758306052421901</c:v>
                </c:pt>
                <c:pt idx="27">
                  <c:v>75.758306052421901</c:v>
                </c:pt>
                <c:pt idx="28">
                  <c:v>75.758306052421901</c:v>
                </c:pt>
                <c:pt idx="29">
                  <c:v>75.758306052421901</c:v>
                </c:pt>
                <c:pt idx="30">
                  <c:v>75.758306052421901</c:v>
                </c:pt>
                <c:pt idx="31">
                  <c:v>75.758306052421901</c:v>
                </c:pt>
                <c:pt idx="32">
                  <c:v>75.758306052421901</c:v>
                </c:pt>
                <c:pt idx="33">
                  <c:v>75.758306052421901</c:v>
                </c:pt>
                <c:pt idx="34">
                  <c:v>75.758306052421901</c:v>
                </c:pt>
                <c:pt idx="35">
                  <c:v>75.758306052421901</c:v>
                </c:pt>
                <c:pt idx="36">
                  <c:v>75.758306052421901</c:v>
                </c:pt>
                <c:pt idx="37">
                  <c:v>75.758306052421901</c:v>
                </c:pt>
                <c:pt idx="38">
                  <c:v>75.758306052421901</c:v>
                </c:pt>
                <c:pt idx="39">
                  <c:v>75.758306052421901</c:v>
                </c:pt>
                <c:pt idx="40">
                  <c:v>75.758306052421901</c:v>
                </c:pt>
                <c:pt idx="41">
                  <c:v>75.758306052421901</c:v>
                </c:pt>
                <c:pt idx="42">
                  <c:v>75.758306052421901</c:v>
                </c:pt>
                <c:pt idx="43">
                  <c:v>75.758306052421901</c:v>
                </c:pt>
                <c:pt idx="44">
                  <c:v>75.758306052421901</c:v>
                </c:pt>
                <c:pt idx="45">
                  <c:v>75.758306052421901</c:v>
                </c:pt>
                <c:pt idx="46">
                  <c:v>75.758306052421901</c:v>
                </c:pt>
                <c:pt idx="47">
                  <c:v>75.758306052421901</c:v>
                </c:pt>
                <c:pt idx="48">
                  <c:v>75.758306052421901</c:v>
                </c:pt>
                <c:pt idx="49">
                  <c:v>75.758306052421901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'CARTE DE CONTROLE'!$F$7</c:f>
              <c:strCache>
                <c:ptCount val="1"/>
                <c:pt idx="0">
                  <c:v>CIBLE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strRef>
              <c:f>'CARTE DE CONTROLE'!$B$8:$B$57</c:f>
              <c:strCache>
                <c:ptCount val="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</c:strCache>
            </c:strRef>
          </c:cat>
          <c:val>
            <c:numRef>
              <c:f>'CARTE DE CONTROLE'!$F$8:$F$57</c:f>
              <c:numCache>
                <c:formatCode>0.0</c:formatCode>
                <c:ptCount val="50"/>
                <c:pt idx="0">
                  <c:v>71.592000000000013</c:v>
                </c:pt>
                <c:pt idx="1">
                  <c:v>71.592000000000013</c:v>
                </c:pt>
                <c:pt idx="2">
                  <c:v>71.592000000000013</c:v>
                </c:pt>
                <c:pt idx="3">
                  <c:v>71.592000000000013</c:v>
                </c:pt>
                <c:pt idx="4">
                  <c:v>71.592000000000013</c:v>
                </c:pt>
                <c:pt idx="5">
                  <c:v>71.592000000000013</c:v>
                </c:pt>
                <c:pt idx="6">
                  <c:v>71.592000000000013</c:v>
                </c:pt>
                <c:pt idx="7">
                  <c:v>71.592000000000013</c:v>
                </c:pt>
                <c:pt idx="8">
                  <c:v>71.592000000000013</c:v>
                </c:pt>
                <c:pt idx="9">
                  <c:v>71.592000000000013</c:v>
                </c:pt>
                <c:pt idx="10">
                  <c:v>71.592000000000013</c:v>
                </c:pt>
                <c:pt idx="11">
                  <c:v>71.592000000000013</c:v>
                </c:pt>
                <c:pt idx="12">
                  <c:v>71.592000000000013</c:v>
                </c:pt>
                <c:pt idx="13">
                  <c:v>71.592000000000013</c:v>
                </c:pt>
                <c:pt idx="14">
                  <c:v>71.592000000000013</c:v>
                </c:pt>
                <c:pt idx="15">
                  <c:v>71.592000000000013</c:v>
                </c:pt>
                <c:pt idx="16">
                  <c:v>71.592000000000013</c:v>
                </c:pt>
                <c:pt idx="17">
                  <c:v>71.592000000000013</c:v>
                </c:pt>
                <c:pt idx="18">
                  <c:v>71.592000000000013</c:v>
                </c:pt>
                <c:pt idx="19">
                  <c:v>71.592000000000013</c:v>
                </c:pt>
                <c:pt idx="20">
                  <c:v>71.592000000000013</c:v>
                </c:pt>
                <c:pt idx="21">
                  <c:v>71.592000000000013</c:v>
                </c:pt>
                <c:pt idx="22">
                  <c:v>71.592000000000013</c:v>
                </c:pt>
                <c:pt idx="23">
                  <c:v>71.592000000000013</c:v>
                </c:pt>
                <c:pt idx="24">
                  <c:v>71.592000000000013</c:v>
                </c:pt>
                <c:pt idx="25">
                  <c:v>71.592000000000013</c:v>
                </c:pt>
                <c:pt idx="26">
                  <c:v>71.592000000000013</c:v>
                </c:pt>
                <c:pt idx="27">
                  <c:v>71.592000000000013</c:v>
                </c:pt>
                <c:pt idx="28">
                  <c:v>71.592000000000013</c:v>
                </c:pt>
                <c:pt idx="29">
                  <c:v>71.592000000000013</c:v>
                </c:pt>
                <c:pt idx="30">
                  <c:v>71.592000000000013</c:v>
                </c:pt>
                <c:pt idx="31">
                  <c:v>71.592000000000013</c:v>
                </c:pt>
                <c:pt idx="32">
                  <c:v>71.592000000000013</c:v>
                </c:pt>
                <c:pt idx="33">
                  <c:v>71.592000000000013</c:v>
                </c:pt>
                <c:pt idx="34">
                  <c:v>71.592000000000013</c:v>
                </c:pt>
                <c:pt idx="35">
                  <c:v>71.592000000000013</c:v>
                </c:pt>
                <c:pt idx="36">
                  <c:v>71.592000000000013</c:v>
                </c:pt>
                <c:pt idx="37">
                  <c:v>71.592000000000013</c:v>
                </c:pt>
                <c:pt idx="38">
                  <c:v>71.592000000000013</c:v>
                </c:pt>
                <c:pt idx="39">
                  <c:v>71.592000000000013</c:v>
                </c:pt>
                <c:pt idx="40">
                  <c:v>71.592000000000013</c:v>
                </c:pt>
                <c:pt idx="41">
                  <c:v>71.592000000000013</c:v>
                </c:pt>
                <c:pt idx="42">
                  <c:v>71.592000000000013</c:v>
                </c:pt>
                <c:pt idx="43">
                  <c:v>71.592000000000013</c:v>
                </c:pt>
                <c:pt idx="44">
                  <c:v>71.592000000000013</c:v>
                </c:pt>
                <c:pt idx="45">
                  <c:v>71.592000000000013</c:v>
                </c:pt>
                <c:pt idx="46">
                  <c:v>71.592000000000013</c:v>
                </c:pt>
                <c:pt idx="47">
                  <c:v>71.592000000000013</c:v>
                </c:pt>
                <c:pt idx="48">
                  <c:v>71.592000000000013</c:v>
                </c:pt>
                <c:pt idx="49">
                  <c:v>71.592000000000013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'CARTE DE CONTROLE'!$G$7</c:f>
              <c:strCache>
                <c:ptCount val="1"/>
                <c:pt idx="0">
                  <c:v>LSI</c:v>
                </c:pt>
              </c:strCache>
            </c:strRef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strRef>
              <c:f>'CARTE DE CONTROLE'!$B$8:$B$57</c:f>
              <c:strCache>
                <c:ptCount val="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</c:strCache>
            </c:strRef>
          </c:cat>
          <c:val>
            <c:numRef>
              <c:f>'CARTE DE CONTROLE'!$G$8:$G$57</c:f>
              <c:numCache>
                <c:formatCode>0.0</c:formatCode>
                <c:ptCount val="50"/>
                <c:pt idx="0">
                  <c:v>67.425693947578125</c:v>
                </c:pt>
                <c:pt idx="1">
                  <c:v>67.425693947578125</c:v>
                </c:pt>
                <c:pt idx="2">
                  <c:v>67.425693947578125</c:v>
                </c:pt>
                <c:pt idx="3">
                  <c:v>67.425693947578125</c:v>
                </c:pt>
                <c:pt idx="4">
                  <c:v>67.425693947578125</c:v>
                </c:pt>
                <c:pt idx="5">
                  <c:v>67.425693947578125</c:v>
                </c:pt>
                <c:pt idx="6">
                  <c:v>67.425693947578125</c:v>
                </c:pt>
                <c:pt idx="7">
                  <c:v>67.425693947578125</c:v>
                </c:pt>
                <c:pt idx="8">
                  <c:v>67.425693947578125</c:v>
                </c:pt>
                <c:pt idx="9">
                  <c:v>67.425693947578125</c:v>
                </c:pt>
                <c:pt idx="10">
                  <c:v>67.425693947578125</c:v>
                </c:pt>
                <c:pt idx="11">
                  <c:v>67.425693947578125</c:v>
                </c:pt>
                <c:pt idx="12">
                  <c:v>67.425693947578125</c:v>
                </c:pt>
                <c:pt idx="13">
                  <c:v>67.425693947578125</c:v>
                </c:pt>
                <c:pt idx="14">
                  <c:v>67.425693947578125</c:v>
                </c:pt>
                <c:pt idx="15">
                  <c:v>67.425693947578125</c:v>
                </c:pt>
                <c:pt idx="16">
                  <c:v>67.425693947578125</c:v>
                </c:pt>
                <c:pt idx="17">
                  <c:v>67.425693947578125</c:v>
                </c:pt>
                <c:pt idx="18">
                  <c:v>67.425693947578125</c:v>
                </c:pt>
                <c:pt idx="19">
                  <c:v>67.425693947578125</c:v>
                </c:pt>
                <c:pt idx="20">
                  <c:v>67.425693947578125</c:v>
                </c:pt>
                <c:pt idx="21">
                  <c:v>67.425693947578125</c:v>
                </c:pt>
                <c:pt idx="22">
                  <c:v>67.425693947578125</c:v>
                </c:pt>
                <c:pt idx="23">
                  <c:v>67.425693947578125</c:v>
                </c:pt>
                <c:pt idx="24">
                  <c:v>67.425693947578125</c:v>
                </c:pt>
                <c:pt idx="25">
                  <c:v>67.425693947578125</c:v>
                </c:pt>
                <c:pt idx="26">
                  <c:v>67.425693947578125</c:v>
                </c:pt>
                <c:pt idx="27">
                  <c:v>67.425693947578125</c:v>
                </c:pt>
                <c:pt idx="28">
                  <c:v>67.425693947578125</c:v>
                </c:pt>
                <c:pt idx="29">
                  <c:v>67.425693947578125</c:v>
                </c:pt>
                <c:pt idx="30">
                  <c:v>67.425693947578125</c:v>
                </c:pt>
                <c:pt idx="31">
                  <c:v>67.425693947578125</c:v>
                </c:pt>
                <c:pt idx="32">
                  <c:v>67.425693947578125</c:v>
                </c:pt>
                <c:pt idx="33">
                  <c:v>67.425693947578125</c:v>
                </c:pt>
                <c:pt idx="34">
                  <c:v>67.425693947578125</c:v>
                </c:pt>
                <c:pt idx="35">
                  <c:v>67.425693947578125</c:v>
                </c:pt>
                <c:pt idx="36">
                  <c:v>67.425693947578125</c:v>
                </c:pt>
                <c:pt idx="37">
                  <c:v>67.425693947578125</c:v>
                </c:pt>
                <c:pt idx="38">
                  <c:v>67.425693947578125</c:v>
                </c:pt>
                <c:pt idx="39">
                  <c:v>67.425693947578125</c:v>
                </c:pt>
                <c:pt idx="40">
                  <c:v>67.425693947578125</c:v>
                </c:pt>
                <c:pt idx="41">
                  <c:v>67.425693947578125</c:v>
                </c:pt>
                <c:pt idx="42">
                  <c:v>67.425693947578125</c:v>
                </c:pt>
                <c:pt idx="43">
                  <c:v>67.425693947578125</c:v>
                </c:pt>
                <c:pt idx="44">
                  <c:v>67.425693947578125</c:v>
                </c:pt>
                <c:pt idx="45">
                  <c:v>67.425693947578125</c:v>
                </c:pt>
                <c:pt idx="46">
                  <c:v>67.425693947578125</c:v>
                </c:pt>
                <c:pt idx="47">
                  <c:v>67.425693947578125</c:v>
                </c:pt>
                <c:pt idx="48">
                  <c:v>67.425693947578125</c:v>
                </c:pt>
                <c:pt idx="49">
                  <c:v>67.425693947578125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'CARTE DE CONTROLE'!$H$7</c:f>
              <c:strCache>
                <c:ptCount val="1"/>
                <c:pt idx="0">
                  <c:v>LCI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'CARTE DE CONTROLE'!$B$8:$B$57</c:f>
              <c:strCache>
                <c:ptCount val="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</c:strCache>
            </c:strRef>
          </c:cat>
          <c:val>
            <c:numRef>
              <c:f>'CARTE DE CONTROLE'!$H$8:$H$57</c:f>
              <c:numCache>
                <c:formatCode>0.0</c:formatCode>
                <c:ptCount val="50"/>
                <c:pt idx="0">
                  <c:v>65.342540921367188</c:v>
                </c:pt>
                <c:pt idx="1">
                  <c:v>65.342540921367188</c:v>
                </c:pt>
                <c:pt idx="2">
                  <c:v>65.342540921367188</c:v>
                </c:pt>
                <c:pt idx="3">
                  <c:v>65.342540921367188</c:v>
                </c:pt>
                <c:pt idx="4">
                  <c:v>65.342540921367188</c:v>
                </c:pt>
                <c:pt idx="5">
                  <c:v>65.342540921367188</c:v>
                </c:pt>
                <c:pt idx="6">
                  <c:v>65.342540921367188</c:v>
                </c:pt>
                <c:pt idx="7">
                  <c:v>65.342540921367188</c:v>
                </c:pt>
                <c:pt idx="8">
                  <c:v>65.342540921367188</c:v>
                </c:pt>
                <c:pt idx="9">
                  <c:v>65.342540921367188</c:v>
                </c:pt>
                <c:pt idx="10">
                  <c:v>65.342540921367188</c:v>
                </c:pt>
                <c:pt idx="11">
                  <c:v>65.342540921367188</c:v>
                </c:pt>
                <c:pt idx="12">
                  <c:v>65.342540921367188</c:v>
                </c:pt>
                <c:pt idx="13">
                  <c:v>65.342540921367188</c:v>
                </c:pt>
                <c:pt idx="14">
                  <c:v>65.342540921367188</c:v>
                </c:pt>
                <c:pt idx="15">
                  <c:v>65.342540921367188</c:v>
                </c:pt>
                <c:pt idx="16">
                  <c:v>65.342540921367188</c:v>
                </c:pt>
                <c:pt idx="17">
                  <c:v>65.342540921367188</c:v>
                </c:pt>
                <c:pt idx="18">
                  <c:v>65.342540921367188</c:v>
                </c:pt>
                <c:pt idx="19">
                  <c:v>65.342540921367188</c:v>
                </c:pt>
                <c:pt idx="20">
                  <c:v>65.342540921367188</c:v>
                </c:pt>
                <c:pt idx="21">
                  <c:v>65.342540921367188</c:v>
                </c:pt>
                <c:pt idx="22">
                  <c:v>65.342540921367188</c:v>
                </c:pt>
                <c:pt idx="23">
                  <c:v>65.342540921367188</c:v>
                </c:pt>
                <c:pt idx="24">
                  <c:v>65.342540921367188</c:v>
                </c:pt>
                <c:pt idx="25">
                  <c:v>65.342540921367188</c:v>
                </c:pt>
                <c:pt idx="26">
                  <c:v>65.342540921367188</c:v>
                </c:pt>
                <c:pt idx="27">
                  <c:v>65.342540921367188</c:v>
                </c:pt>
                <c:pt idx="28">
                  <c:v>65.342540921367188</c:v>
                </c:pt>
                <c:pt idx="29">
                  <c:v>65.342540921367188</c:v>
                </c:pt>
                <c:pt idx="30">
                  <c:v>65.342540921367188</c:v>
                </c:pt>
                <c:pt idx="31">
                  <c:v>65.342540921367188</c:v>
                </c:pt>
                <c:pt idx="32">
                  <c:v>65.342540921367188</c:v>
                </c:pt>
                <c:pt idx="33">
                  <c:v>65.342540921367188</c:v>
                </c:pt>
                <c:pt idx="34">
                  <c:v>65.342540921367188</c:v>
                </c:pt>
                <c:pt idx="35">
                  <c:v>65.342540921367188</c:v>
                </c:pt>
                <c:pt idx="36">
                  <c:v>65.342540921367188</c:v>
                </c:pt>
                <c:pt idx="37">
                  <c:v>65.342540921367188</c:v>
                </c:pt>
                <c:pt idx="38">
                  <c:v>65.342540921367188</c:v>
                </c:pt>
                <c:pt idx="39">
                  <c:v>65.342540921367188</c:v>
                </c:pt>
                <c:pt idx="40">
                  <c:v>65.342540921367188</c:v>
                </c:pt>
                <c:pt idx="41">
                  <c:v>65.342540921367188</c:v>
                </c:pt>
                <c:pt idx="42">
                  <c:v>65.342540921367188</c:v>
                </c:pt>
                <c:pt idx="43">
                  <c:v>65.342540921367188</c:v>
                </c:pt>
                <c:pt idx="44">
                  <c:v>65.342540921367188</c:v>
                </c:pt>
                <c:pt idx="45">
                  <c:v>65.342540921367188</c:v>
                </c:pt>
                <c:pt idx="46">
                  <c:v>65.342540921367188</c:v>
                </c:pt>
                <c:pt idx="47">
                  <c:v>65.342540921367188</c:v>
                </c:pt>
                <c:pt idx="48">
                  <c:v>65.342540921367188</c:v>
                </c:pt>
                <c:pt idx="49">
                  <c:v>65.342540921367188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362056"/>
        <c:axId val="328360488"/>
      </c:lineChart>
      <c:scatterChart>
        <c:scatterStyle val="lineMarker"/>
        <c:varyColors val="0"/>
        <c:ser>
          <c:idx val="0"/>
          <c:order val="0"/>
          <c:tx>
            <c:strRef>
              <c:f>'CARTE DE CONTROLE'!$C$7</c:f>
              <c:strCache>
                <c:ptCount val="1"/>
                <c:pt idx="0">
                  <c:v>Xi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'CARTE DE CONTROLE'!$B$8:$B$57</c:f>
              <c:strCache>
                <c:ptCount val="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</c:strCache>
            </c:strRef>
          </c:xVal>
          <c:yVal>
            <c:numRef>
              <c:f>'CARTE DE CONTROLE'!$C$8:$C$57</c:f>
              <c:numCache>
                <c:formatCode>0.0</c:formatCode>
                <c:ptCount val="50"/>
                <c:pt idx="0">
                  <c:v>71.8</c:v>
                </c:pt>
                <c:pt idx="1">
                  <c:v>71.7</c:v>
                </c:pt>
                <c:pt idx="2">
                  <c:v>71.599999999999994</c:v>
                </c:pt>
                <c:pt idx="3">
                  <c:v>71.5</c:v>
                </c:pt>
                <c:pt idx="4">
                  <c:v>71.400000000000006</c:v>
                </c:pt>
                <c:pt idx="5">
                  <c:v>71.3</c:v>
                </c:pt>
                <c:pt idx="6">
                  <c:v>71.099999999999994</c:v>
                </c:pt>
                <c:pt idx="7">
                  <c:v>71.3</c:v>
                </c:pt>
                <c:pt idx="8">
                  <c:v>71</c:v>
                </c:pt>
                <c:pt idx="9">
                  <c:v>70.7</c:v>
                </c:pt>
                <c:pt idx="10">
                  <c:v>70.5</c:v>
                </c:pt>
                <c:pt idx="11">
                  <c:v>70.400000000000006</c:v>
                </c:pt>
                <c:pt idx="12">
                  <c:v>70.3</c:v>
                </c:pt>
                <c:pt idx="13">
                  <c:v>70.2</c:v>
                </c:pt>
                <c:pt idx="14">
                  <c:v>70.099999999999994</c:v>
                </c:pt>
                <c:pt idx="15">
                  <c:v>70</c:v>
                </c:pt>
                <c:pt idx="16">
                  <c:v>69.599999999999994</c:v>
                </c:pt>
                <c:pt idx="17">
                  <c:v>69.3</c:v>
                </c:pt>
                <c:pt idx="18">
                  <c:v>69</c:v>
                </c:pt>
                <c:pt idx="19">
                  <c:v>68.900000000000006</c:v>
                </c:pt>
                <c:pt idx="20">
                  <c:v>68.7</c:v>
                </c:pt>
                <c:pt idx="21">
                  <c:v>68.400000000000006</c:v>
                </c:pt>
                <c:pt idx="22">
                  <c:v>68.5</c:v>
                </c:pt>
                <c:pt idx="23">
                  <c:v>68.7</c:v>
                </c:pt>
                <c:pt idx="24">
                  <c:v>70.2</c:v>
                </c:pt>
                <c:pt idx="25">
                  <c:v>70.400000000000006</c:v>
                </c:pt>
                <c:pt idx="26">
                  <c:v>70.5</c:v>
                </c:pt>
                <c:pt idx="27">
                  <c:v>70.7</c:v>
                </c:pt>
                <c:pt idx="28">
                  <c:v>70.8</c:v>
                </c:pt>
                <c:pt idx="29">
                  <c:v>71.099999999999994</c:v>
                </c:pt>
                <c:pt idx="30">
                  <c:v>71.2</c:v>
                </c:pt>
                <c:pt idx="31">
                  <c:v>71.3</c:v>
                </c:pt>
                <c:pt idx="32">
                  <c:v>71.400000000000006</c:v>
                </c:pt>
                <c:pt idx="33">
                  <c:v>71.599999999999994</c:v>
                </c:pt>
                <c:pt idx="34">
                  <c:v>71.7</c:v>
                </c:pt>
                <c:pt idx="35">
                  <c:v>71.8</c:v>
                </c:pt>
                <c:pt idx="36">
                  <c:v>71.900000000000006</c:v>
                </c:pt>
                <c:pt idx="37">
                  <c:v>72.400000000000006</c:v>
                </c:pt>
                <c:pt idx="38">
                  <c:v>72.599999999999994</c:v>
                </c:pt>
                <c:pt idx="39">
                  <c:v>72.900000000000006</c:v>
                </c:pt>
                <c:pt idx="40">
                  <c:v>74</c:v>
                </c:pt>
                <c:pt idx="41">
                  <c:v>74.099999999999994</c:v>
                </c:pt>
                <c:pt idx="42">
                  <c:v>74.2</c:v>
                </c:pt>
                <c:pt idx="43">
                  <c:v>74.599999999999994</c:v>
                </c:pt>
                <c:pt idx="44">
                  <c:v>74.8</c:v>
                </c:pt>
                <c:pt idx="45">
                  <c:v>75.599999999999994</c:v>
                </c:pt>
                <c:pt idx="46">
                  <c:v>75.8</c:v>
                </c:pt>
                <c:pt idx="47">
                  <c:v>75.900000000000006</c:v>
                </c:pt>
                <c:pt idx="48">
                  <c:v>76.099999999999994</c:v>
                </c:pt>
                <c:pt idx="49">
                  <c:v>76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8362056"/>
        <c:axId val="328360488"/>
      </c:scatterChart>
      <c:catAx>
        <c:axId val="32836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8360488"/>
        <c:crosses val="autoZero"/>
        <c:auto val="1"/>
        <c:lblAlgn val="ctr"/>
        <c:lblOffset val="100"/>
        <c:noMultiLvlLbl val="0"/>
      </c:catAx>
      <c:valAx>
        <c:axId val="328360488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836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28575</xdr:rowOff>
    </xdr:from>
    <xdr:to>
      <xdr:col>16</xdr:col>
      <xdr:colOff>0</xdr:colOff>
      <xdr:row>71</xdr:row>
      <xdr:rowOff>28575</xdr:rowOff>
    </xdr:to>
    <xdr:sp macro="" textlink="">
      <xdr:nvSpPr>
        <xdr:cNvPr id="2" name="Rectangle à coins arrondis 1"/>
        <xdr:cNvSpPr/>
      </xdr:nvSpPr>
      <xdr:spPr bwMode="auto">
        <a:xfrm>
          <a:off x="1371600" y="295275"/>
          <a:ext cx="9601200" cy="9201150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 cap="flat" cmpd="sng" algn="ctr">
          <a:solidFill>
            <a:srgbClr val="92D05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171450</xdr:colOff>
      <xdr:row>3</xdr:row>
      <xdr:rowOff>104775</xdr:rowOff>
    </xdr:from>
    <xdr:to>
      <xdr:col>15</xdr:col>
      <xdr:colOff>76200</xdr:colOff>
      <xdr:row>60</xdr:row>
      <xdr:rowOff>47625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ZoneTexte 2"/>
            <xdr:cNvSpPr txBox="1"/>
          </xdr:nvSpPr>
          <xdr:spPr>
            <a:xfrm>
              <a:off x="1543050" y="504825"/>
              <a:ext cx="8820150" cy="7543800"/>
            </a:xfrm>
            <a:prstGeom prst="rect">
              <a:avLst/>
            </a:prstGeom>
            <a:noFill/>
            <a:ln w="9525" cmpd="sng"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lvl="0" fontAlgn="auto" hangingPunct="1"/>
              <a:endParaRPr lang="fr-FR" sz="1800" b="1">
                <a:ln>
                  <a:noFill/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algn="ctr" fontAlgn="auto" hangingPunct="1"/>
              <a:r>
                <a:rPr lang="fr-FR" sz="2400" b="1" i="0" u="sng">
                  <a:ln>
                    <a:noFill/>
                  </a:ln>
                  <a:solidFill>
                    <a:srgbClr val="FF0000"/>
                  </a:solidFill>
                  <a:effectLst/>
                  <a:latin typeface="+mn-lt"/>
                  <a:ea typeface="+mn-ea"/>
                  <a:cs typeface="+mn-cs"/>
                </a:rPr>
                <a:t>La capabilité machine Cm et Cmk </a:t>
              </a:r>
              <a:endParaRPr lang="fr-FR" sz="4000" b="1" i="0" baseline="0">
                <a:ln>
                  <a:noFill/>
                </a:ln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fontAlgn="auto" hangingPunct="1"/>
              <a:endParaRPr lang="fr-FR" sz="1800" b="1" baseline="0">
                <a:ln>
                  <a:noFill/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fontAlgn="auto" hangingPunct="1"/>
              <a:endParaRPr lang="fr-FR" sz="1800" b="1" baseline="0">
                <a:ln>
                  <a:noFill/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fontAlgn="auto" hangingPunct="1"/>
              <a:r>
                <a:rPr lang="fr-FR" sz="1800" b="1" baseline="0">
                  <a:ln>
                    <a:noFill/>
                  </a:ln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Clacul de Cm :</a:t>
              </a:r>
            </a:p>
            <a:p>
              <a:pPr marL="0" marR="0" lvl="0" indent="0" defTabSz="914400" eaLnBrk="1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fr-FR" sz="2800" b="1">
                  <a:solidFill>
                    <a:schemeClr val="dk1"/>
                  </a:solidFill>
                  <a:effectLst/>
                  <a:ea typeface="+mn-ea"/>
                  <a:cs typeface="+mn-cs"/>
                </a:rPr>
                <a:t>                    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28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fr-FR" sz="28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𝑪</m:t>
                      </m:r>
                    </m:e>
                    <m:sub>
                      <m:r>
                        <a:rPr lang="fr-FR" sz="28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𝒎</m:t>
                      </m:r>
                    </m:sub>
                  </m:sSub>
                </m:oMath>
              </a14:m>
              <a:r>
                <a:rPr lang="fr-FR" sz="28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= </a:t>
              </a:r>
              <a14:m>
                <m:oMath xmlns:m="http://schemas.openxmlformats.org/officeDocument/2006/math">
                  <m:f>
                    <m:fPr>
                      <m:ctrlPr>
                        <a:rPr lang="fr-FR" sz="28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sSub>
                        <m:sSubPr>
                          <m:ctrlPr>
                            <a:rPr lang="fr-FR" sz="2800" b="1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fr-FR" sz="2800" b="1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𝑻</m:t>
                          </m:r>
                        </m:e>
                        <m:sub>
                          <m:r>
                            <a:rPr lang="fr-FR" sz="2800" b="1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𝑺</m:t>
                          </m:r>
                        </m:sub>
                      </m:sSub>
                      <m:r>
                        <a:rPr lang="fr-FR" sz="28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sSub>
                        <m:sSubPr>
                          <m:ctrlPr>
                            <a:rPr lang="fr-FR" sz="2800" b="1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fr-FR" sz="2800" b="1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𝑻</m:t>
                          </m:r>
                        </m:e>
                        <m:sub>
                          <m:r>
                            <a:rPr lang="fr-FR" sz="2800" b="1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𝑰</m:t>
                          </m:r>
                        </m:sub>
                      </m:sSub>
                    </m:num>
                    <m:den>
                      <m:r>
                        <a:rPr lang="fr-FR" sz="28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𝟔</m:t>
                      </m:r>
                      <m:r>
                        <a:rPr lang="fr-FR" sz="28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∗</m:t>
                      </m:r>
                      <m:r>
                        <a:rPr lang="fr-FR" sz="28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𝝈</m:t>
                      </m:r>
                    </m:den>
                  </m:f>
                </m:oMath>
              </a14:m>
              <a:r>
                <a:rPr lang="fr-FR" sz="28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    </a:t>
              </a:r>
              <a:r>
                <a:rPr lang="fr-FR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                        </a:t>
              </a:r>
            </a:p>
            <a:p>
              <a:pPr marL="0" marR="0" lvl="0" indent="0" defTabSz="914400" eaLnBrk="1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fr-FR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lvl="0" indent="0" defTabSz="914400" eaLnBrk="1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fr-FR">
                <a:effectLst/>
              </a:endParaRPr>
            </a:p>
            <a:p>
              <a:pPr hangingPunct="0"/>
              <a:r>
                <a:rPr lang="fr-FR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 </a:t>
              </a:r>
              <a:r>
                <a:rPr lang="fr-FR" sz="11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</a:p>
            <a:p>
              <a:pPr hangingPunct="0"/>
              <a:r>
                <a:rPr lang="fr-FR" sz="1100" b="1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                                                                 </a:t>
              </a:r>
              <a:r>
                <a:rPr lang="fr-FR" sz="12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Il existe deux  spécifications</a:t>
              </a:r>
              <a:r>
                <a:rPr lang="fr-FR" sz="11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/>
              </a:r>
              <a:br>
                <a:rPr lang="fr-FR" sz="11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</a:br>
              <a:endParaRPr lang="fr-FR" sz="16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fontAlgn="auto" hangingPunct="1"/>
              <a:endParaRPr lang="fr-FR" sz="16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fontAlgn="auto" hangingPunct="1"/>
              <a:endParaRPr lang="fr-FR" sz="16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fontAlgn="auto" hangingPunct="1"/>
              <a:endParaRPr lang="fr-FR" sz="16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fontAlgn="auto" hangingPunct="1"/>
              <a:endParaRPr lang="fr-FR" sz="16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fontAlgn="auto" hangingPunct="1"/>
              <a:endParaRPr lang="fr-FR" sz="16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fontAlgn="auto" hangingPunct="1"/>
              <a:r>
                <a:rPr lang="fr-FR" sz="1800" b="1">
                  <a:solidFill>
                    <a:schemeClr val="dk1"/>
                  </a:solidFill>
                  <a:effectLst/>
                  <a:ea typeface="+mn-ea"/>
                  <a:cs typeface="+mn-cs"/>
                </a:rPr>
                <a:t>                   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20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fr-FR" sz="20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𝑪</m:t>
                      </m:r>
                    </m:e>
                    <m:sub>
                      <m:sSub>
                        <m:sSubPr>
                          <m:ctrlPr>
                            <a:rPr lang="fr-FR" sz="2000" b="1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fr-FR" sz="2000" b="1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𝒎</m:t>
                          </m:r>
                        </m:e>
                        <m:sub>
                          <m:r>
                            <a:rPr lang="fr-FR" sz="2000" b="1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𝑺</m:t>
                          </m:r>
                        </m:sub>
                      </m:sSub>
                    </m:sub>
                  </m:sSub>
                </m:oMath>
              </a14:m>
              <a:r>
                <a:rPr lang="fr-FR" sz="20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14:m>
                <m:oMath xmlns:m="http://schemas.openxmlformats.org/officeDocument/2006/math">
                  <m:r>
                    <a:rPr lang="fr-FR" sz="2000" b="1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f>
                    <m:fPr>
                      <m:ctrlPr>
                        <a:rPr lang="fr-FR" sz="20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sSub>
                        <m:sSubPr>
                          <m:ctrlPr>
                            <a:rPr lang="fr-FR" sz="2000" b="1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fr-FR" sz="2000" b="1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𝑻</m:t>
                          </m:r>
                        </m:e>
                        <m:sub>
                          <m:r>
                            <a:rPr lang="fr-FR" sz="2000" b="1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𝑺</m:t>
                          </m:r>
                        </m:sub>
                      </m:sSub>
                      <m:r>
                        <a:rPr lang="fr-FR" sz="20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acc>
                        <m:accPr>
                          <m:chr m:val="̅"/>
                          <m:ctrlPr>
                            <a:rPr lang="fr-FR" sz="2000" b="1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accPr>
                        <m:e>
                          <m:r>
                            <a:rPr lang="fr-FR" sz="2000" b="1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𝑿</m:t>
                          </m:r>
                        </m:e>
                      </m:acc>
                    </m:num>
                    <m:den>
                      <m:r>
                        <a:rPr lang="fr-FR" sz="20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𝟑</m:t>
                      </m:r>
                      <m:r>
                        <a:rPr lang="fr-FR" sz="20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∗</m:t>
                      </m:r>
                      <m:r>
                        <a:rPr lang="fr-FR" sz="20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𝝈</m:t>
                      </m:r>
                    </m:den>
                  </m:f>
                </m:oMath>
              </a14:m>
              <a:r>
                <a:rPr lang="fr-FR" sz="3600" b="1">
                  <a:solidFill>
                    <a:schemeClr val="dk1"/>
                  </a:solidFill>
                  <a:effectLst/>
                  <a:ea typeface="+mn-ea"/>
                  <a:cs typeface="+mn-cs"/>
                </a:rPr>
                <a:t>   </a:t>
              </a:r>
              <a:r>
                <a:rPr lang="fr-FR" sz="1800" b="1">
                  <a:solidFill>
                    <a:schemeClr val="dk1"/>
                  </a:solidFill>
                  <a:effectLst/>
                  <a:ea typeface="+mn-ea"/>
                  <a:cs typeface="+mn-cs"/>
                </a:rPr>
                <a:t>                        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8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fr-FR" sz="18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𝑪</m:t>
                      </m:r>
                    </m:e>
                    <m:sub>
                      <m:sSub>
                        <m:sSubPr>
                          <m:ctrlPr>
                            <a:rPr lang="fr-FR" sz="1800" b="1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fr-FR" sz="1800" b="1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𝒎</m:t>
                          </m:r>
                        </m:e>
                        <m:sub>
                          <m:r>
                            <a:rPr lang="fr-FR" sz="1800" b="1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𝑰</m:t>
                          </m:r>
                        </m:sub>
                      </m:sSub>
                    </m:sub>
                  </m:sSub>
                </m:oMath>
              </a14:m>
              <a:r>
                <a:rPr lang="fr-FR" sz="18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14:m>
                <m:oMath xmlns:m="http://schemas.openxmlformats.org/officeDocument/2006/math">
                  <m:r>
                    <a:rPr lang="fr-FR" sz="1800" b="1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f>
                    <m:fPr>
                      <m:ctrlPr>
                        <a:rPr lang="fr-FR" sz="18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acc>
                        <m:accPr>
                          <m:chr m:val="̅"/>
                          <m:ctrlPr>
                            <a:rPr lang="fr-FR" sz="1800" b="1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accPr>
                        <m:e>
                          <m:r>
                            <a:rPr lang="fr-FR" sz="1800" b="1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𝑿</m:t>
                          </m:r>
                        </m:e>
                      </m:acc>
                      <m:r>
                        <a:rPr lang="fr-FR" sz="18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sSub>
                        <m:sSubPr>
                          <m:ctrlPr>
                            <a:rPr lang="fr-FR" sz="1800" b="1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fr-FR" sz="1800" b="1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𝑻</m:t>
                          </m:r>
                        </m:e>
                        <m:sub>
                          <m:r>
                            <a:rPr lang="fr-FR" sz="1800" b="1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𝑰</m:t>
                          </m:r>
                        </m:sub>
                      </m:sSub>
                    </m:num>
                    <m:den>
                      <m:r>
                        <a:rPr lang="fr-FR" sz="18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𝟑</m:t>
                      </m:r>
                      <m:r>
                        <a:rPr lang="fr-FR" sz="18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∗</m:t>
                      </m:r>
                      <m:r>
                        <a:rPr lang="fr-FR" sz="18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𝝈</m:t>
                      </m:r>
                    </m:den>
                  </m:f>
                </m:oMath>
              </a14:m>
              <a:r>
                <a:rPr lang="fr-FR" sz="1800" b="1">
                  <a:solidFill>
                    <a:schemeClr val="dk1"/>
                  </a:solidFill>
                  <a:effectLst/>
                  <a:ea typeface="+mn-ea"/>
                  <a:cs typeface="+mn-cs"/>
                </a:rPr>
                <a:t>                                                     </a:t>
              </a:r>
              <a:r>
                <a:rPr lang="fr-FR" sz="2000" b="1">
                  <a:solidFill>
                    <a:schemeClr val="dk1"/>
                  </a:solidFill>
                  <a:effectLst/>
                  <a:ea typeface="+mn-ea"/>
                  <a:cs typeface="+mn-cs"/>
                </a:rPr>
                <a:t>                                                                                                            </a:t>
              </a:r>
              <a:endParaRPr lang="fr-FR" sz="16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fontAlgn="auto" hangingPunct="1"/>
              <a:r>
                <a:rPr lang="fr-FR" sz="28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       </a:t>
              </a:r>
              <a:r>
                <a:rPr lang="fr-FR" sz="14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une seule spécification 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fr-FR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𝑻</m:t>
                      </m:r>
                    </m:e>
                    <m:sub>
                      <m:r>
                        <a:rPr lang="fr-FR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𝑺</m:t>
                      </m:r>
                    </m:sub>
                  </m:sSub>
                </m:oMath>
              </a14:m>
              <a:r>
                <a:rPr lang="fr-FR" sz="14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                       une seule spécification 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fr-FR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𝑻</m:t>
                      </m:r>
                    </m:e>
                    <m:sub>
                      <m:r>
                        <a:rPr lang="fr-FR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𝑰</m:t>
                      </m:r>
                    </m:sub>
                  </m:sSub>
                </m:oMath>
              </a14:m>
              <a:r>
                <a:rPr lang="fr-FR" sz="14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/>
              </a:r>
              <a:br>
                <a:rPr lang="fr-FR" sz="14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</a:br>
              <a:r>
                <a:rPr lang="fr-FR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/>
              </a:r>
              <a:br>
                <a:rPr lang="fr-FR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</a:br>
              <a:r>
                <a:rPr lang="fr-FR" sz="1800" b="1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Condition de capabilité :</a:t>
              </a:r>
            </a:p>
            <a:p>
              <a:pPr lvl="0" fontAlgn="auto" hangingPunct="1"/>
              <a:endParaRPr lang="fr-FR" sz="1800" b="1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fontAlgn="auto" hangingPunct="1"/>
              <a:r>
                <a:rPr lang="fr-FR" sz="14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-</a:t>
              </a:r>
              <a:r>
                <a:rPr lang="fr-FR" sz="1400" b="1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fr-FR" sz="1800" b="1">
                  <a:solidFill>
                    <a:srgbClr val="92D050"/>
                  </a:solidFill>
                  <a:effectLst/>
                  <a:latin typeface="+mn-lt"/>
                  <a:ea typeface="+mn-ea"/>
                  <a:cs typeface="+mn-cs"/>
                </a:rPr>
                <a:t>Si Cm et Cmk supérieurs à 1,33 machine capable et bien centrée </a:t>
              </a:r>
            </a:p>
            <a:p>
              <a:pPr lvl="0" fontAlgn="auto" hangingPunct="1"/>
              <a:r>
                <a:rPr lang="fr-FR" sz="18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-</a:t>
              </a:r>
              <a:r>
                <a:rPr lang="fr-FR" sz="1800" b="1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fr-FR" sz="1800" b="1">
                  <a:solidFill>
                    <a:srgbClr val="FF9900"/>
                  </a:solidFill>
                  <a:effectLst/>
                  <a:latin typeface="+mn-lt"/>
                  <a:ea typeface="+mn-ea"/>
                  <a:cs typeface="+mn-cs"/>
                </a:rPr>
                <a:t>Si Cm &gt; 1,33 et Cmk &lt; 1,33 machine capable et mal centrée </a:t>
              </a:r>
            </a:p>
            <a:p>
              <a:pPr lvl="0" fontAlgn="auto" hangingPunct="1"/>
              <a:r>
                <a:rPr lang="fr-FR" sz="18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- </a:t>
              </a:r>
              <a:r>
                <a:rPr lang="fr-FR" sz="1800" b="1">
                  <a:solidFill>
                    <a:srgbClr val="FF0000"/>
                  </a:solidFill>
                  <a:effectLst/>
                  <a:latin typeface="+mn-lt"/>
                  <a:ea typeface="+mn-ea"/>
                  <a:cs typeface="+mn-cs"/>
                </a:rPr>
                <a:t>Si Cm &lt;1,33  machine non capable </a:t>
              </a:r>
            </a:p>
            <a:p>
              <a:pPr lvl="0" fontAlgn="auto" hangingPunct="1"/>
              <a:endParaRPr lang="fr-FR" sz="16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fontAlgn="auto" hangingPunct="1"/>
              <a:endParaRPr lang="fr-FR" sz="16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fontAlgn="auto" hangingPunct="1"/>
              <a:endParaRPr lang="fr-FR" sz="16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fontAlgn="auto" hangingPunct="1"/>
              <a:endParaRPr lang="fr-FR" sz="16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fontAlgn="auto" hangingPunct="1"/>
              <a:endParaRPr lang="fr-FR" sz="16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fontAlgn="auto" hangingPunct="1"/>
              <a:endParaRPr lang="fr-FR" sz="1800" b="1" baseline="0">
                <a:ln>
                  <a:noFill/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fontAlgn="auto" hangingPunct="1"/>
              <a:endParaRPr lang="fr-FR" sz="1800" b="1" baseline="0">
                <a:ln>
                  <a:noFill/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fontAlgn="auto" hangingPunct="1"/>
              <a:endParaRPr lang="fr-FR" sz="1800" b="1" baseline="0">
                <a:ln>
                  <a:noFill/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fontAlgn="auto" hangingPunct="1"/>
              <a:endParaRPr lang="fr-FR" sz="1800" b="1" baseline="0">
                <a:ln>
                  <a:noFill/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fontAlgn="auto" hangingPunct="1"/>
              <a:endParaRPr lang="fr-FR" sz="1800" b="1" baseline="0">
                <a:ln>
                  <a:noFill/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fontAlgn="auto" hangingPunct="1"/>
              <a:endParaRPr lang="fr-FR" sz="1800" b="1" baseline="0">
                <a:ln>
                  <a:noFill/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fontAlgn="auto" hangingPunct="1"/>
              <a:endParaRPr lang="fr-FR" sz="1800" b="1" baseline="0">
                <a:ln>
                  <a:noFill/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fontAlgn="auto" hangingPunct="1"/>
              <a:endParaRPr lang="fr-FR" sz="1800" b="1" baseline="0">
                <a:ln>
                  <a:noFill/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fontAlgn="auto" hangingPunct="1"/>
              <a:endParaRPr lang="fr-FR" sz="1800" b="1" baseline="0">
                <a:ln>
                  <a:noFill/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fontAlgn="auto" hangingPunct="1"/>
              <a:endParaRPr lang="fr-FR" sz="1800" b="1" baseline="0">
                <a:ln>
                  <a:noFill/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fontAlgn="auto" hangingPunct="1"/>
              <a:endParaRPr lang="fr-FR" sz="1800" b="1" baseline="0">
                <a:ln>
                  <a:noFill/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fontAlgn="auto" hangingPunct="1"/>
              <a:endParaRPr lang="fr-FR" sz="1800" b="1" baseline="0">
                <a:ln>
                  <a:noFill/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fontAlgn="auto" hangingPunct="1"/>
              <a:endParaRPr lang="fr-FR" sz="1800" b="1" baseline="0">
                <a:ln>
                  <a:noFill/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fontAlgn="auto" hangingPunct="1"/>
              <a:endParaRPr lang="fr-FR" sz="1800" b="1" baseline="0">
                <a:ln>
                  <a:noFill/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fontAlgn="auto" hangingPunct="1"/>
              <a:endParaRPr lang="fr-FR" sz="1800" b="1" baseline="0">
                <a:ln>
                  <a:noFill/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fontAlgn="auto" hangingPunct="1"/>
              <a:endParaRPr lang="fr-FR" sz="1800" b="1" baseline="0">
                <a:ln>
                  <a:noFill/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fontAlgn="auto" hangingPunct="1"/>
              <a:r>
                <a:rPr lang="fr-FR" sz="1800" b="1" baseline="0">
                  <a:ln>
                    <a:noFill/>
                  </a:ln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- </a:t>
              </a:r>
              <a:r>
                <a:rPr lang="fr-FR" sz="1800" b="1">
                  <a:ln>
                    <a:noFill/>
                  </a:ln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Si Cm et Cmk supérieurs à 1,33 machine capable et bien centrée </a:t>
              </a:r>
            </a:p>
            <a:p>
              <a:pPr lvl="0" fontAlgn="auto" hangingPunct="1"/>
              <a:r>
                <a:rPr lang="fr-FR" sz="1800" b="1">
                  <a:ln>
                    <a:noFill/>
                  </a:ln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- Si Cm &gt; 1,33 et Cmk &lt; 1,33 machine capable et mal centrée </a:t>
              </a:r>
            </a:p>
            <a:p>
              <a:pPr lvl="0" fontAlgn="auto" hangingPunct="1"/>
              <a:r>
                <a:rPr lang="fr-FR" sz="1800" b="1">
                  <a:ln>
                    <a:noFill/>
                  </a:ln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- Si Cm &lt;1,33  machine non capable </a:t>
              </a:r>
            </a:p>
            <a:p>
              <a:endParaRPr lang="fr-FR" sz="1100">
                <a:ln>
                  <a:noFill/>
                </a:ln>
              </a:endParaRPr>
            </a:p>
          </xdr:txBody>
        </xdr:sp>
      </mc:Choice>
      <mc:Fallback xmlns="">
        <xdr:sp macro="" textlink="">
          <xdr:nvSpPr>
            <xdr:cNvPr id="3" name="ZoneTexte 2"/>
            <xdr:cNvSpPr txBox="1"/>
          </xdr:nvSpPr>
          <xdr:spPr>
            <a:xfrm>
              <a:off x="1543050" y="504825"/>
              <a:ext cx="8820150" cy="7543800"/>
            </a:xfrm>
            <a:prstGeom prst="rect">
              <a:avLst/>
            </a:prstGeom>
            <a:noFill/>
            <a:ln w="9525" cmpd="sng"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lvl="0" fontAlgn="auto" hangingPunct="1"/>
              <a:endParaRPr lang="fr-FR" sz="1800" b="1">
                <a:ln>
                  <a:noFill/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algn="ctr" fontAlgn="auto" hangingPunct="1"/>
              <a:r>
                <a:rPr lang="fr-FR" sz="2400" b="1" i="0" u="sng">
                  <a:ln>
                    <a:noFill/>
                  </a:ln>
                  <a:solidFill>
                    <a:srgbClr val="FF0000"/>
                  </a:solidFill>
                  <a:effectLst/>
                  <a:latin typeface="+mn-lt"/>
                  <a:ea typeface="+mn-ea"/>
                  <a:cs typeface="+mn-cs"/>
                </a:rPr>
                <a:t>La capabilité machine Cm et Cmk </a:t>
              </a:r>
              <a:endParaRPr lang="fr-FR" sz="4000" b="1" i="0" baseline="0">
                <a:ln>
                  <a:noFill/>
                </a:ln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fontAlgn="auto" hangingPunct="1"/>
              <a:endParaRPr lang="fr-FR" sz="1800" b="1" baseline="0">
                <a:ln>
                  <a:noFill/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fontAlgn="auto" hangingPunct="1"/>
              <a:endParaRPr lang="fr-FR" sz="1800" b="1" baseline="0">
                <a:ln>
                  <a:noFill/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fontAlgn="auto" hangingPunct="1"/>
              <a:r>
                <a:rPr lang="fr-FR" sz="1800" b="1" baseline="0">
                  <a:ln>
                    <a:noFill/>
                  </a:ln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Clacul de Cm :</a:t>
              </a:r>
            </a:p>
            <a:p>
              <a:pPr marL="0" marR="0" lvl="0" indent="0" defTabSz="914400" eaLnBrk="1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fr-FR" sz="2800" b="1">
                  <a:solidFill>
                    <a:schemeClr val="dk1"/>
                  </a:solidFill>
                  <a:effectLst/>
                  <a:ea typeface="+mn-ea"/>
                  <a:cs typeface="+mn-cs"/>
                </a:rPr>
                <a:t>                    </a:t>
              </a:r>
              <a:r>
                <a:rPr lang="fr-FR" sz="28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𝑪_𝒎</a:t>
              </a:r>
              <a:r>
                <a:rPr lang="fr-FR" sz="28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= </a:t>
              </a:r>
              <a:r>
                <a:rPr lang="fr-FR" sz="28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(𝑻_𝑺−𝑻_𝑰)/(𝟔∗</a:t>
              </a:r>
              <a:r>
                <a:rPr lang="fr-FR" sz="28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𝝈</a:t>
              </a:r>
              <a:r>
                <a:rPr lang="fr-FR" sz="28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fr-FR" sz="28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    </a:t>
              </a:r>
              <a:r>
                <a:rPr lang="fr-FR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                        </a:t>
              </a:r>
            </a:p>
            <a:p>
              <a:pPr marL="0" marR="0" lvl="0" indent="0" defTabSz="914400" eaLnBrk="1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fr-FR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lvl="0" indent="0" defTabSz="914400" eaLnBrk="1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fr-FR">
                <a:effectLst/>
              </a:endParaRPr>
            </a:p>
            <a:p>
              <a:pPr hangingPunct="0"/>
              <a:r>
                <a:rPr lang="fr-FR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 </a:t>
              </a:r>
              <a:r>
                <a:rPr lang="fr-FR" sz="11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</a:p>
            <a:p>
              <a:pPr hangingPunct="0"/>
              <a:r>
                <a:rPr lang="fr-FR" sz="1100" b="1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                                                                 </a:t>
              </a:r>
              <a:r>
                <a:rPr lang="fr-FR" sz="12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Il existe deux  spécifications</a:t>
              </a:r>
              <a:r>
                <a:rPr lang="fr-FR" sz="11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/>
              </a:r>
              <a:br>
                <a:rPr lang="fr-FR" sz="11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</a:br>
              <a:endParaRPr lang="fr-FR" sz="16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fontAlgn="auto" hangingPunct="1"/>
              <a:endParaRPr lang="fr-FR" sz="16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fontAlgn="auto" hangingPunct="1"/>
              <a:endParaRPr lang="fr-FR" sz="16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fontAlgn="auto" hangingPunct="1"/>
              <a:endParaRPr lang="fr-FR" sz="16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fontAlgn="auto" hangingPunct="1"/>
              <a:endParaRPr lang="fr-FR" sz="16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fontAlgn="auto" hangingPunct="1"/>
              <a:endParaRPr lang="fr-FR" sz="16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fontAlgn="auto" hangingPunct="1"/>
              <a:r>
                <a:rPr lang="fr-FR" sz="1800" b="1">
                  <a:solidFill>
                    <a:schemeClr val="dk1"/>
                  </a:solidFill>
                  <a:effectLst/>
                  <a:ea typeface="+mn-ea"/>
                  <a:cs typeface="+mn-cs"/>
                </a:rPr>
                <a:t>                   </a:t>
              </a:r>
              <a:r>
                <a:rPr lang="fr-FR" sz="2000" b="1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𝑪_(𝒎_𝑺 )</a:t>
              </a:r>
              <a:r>
                <a:rPr lang="fr-FR" sz="20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fr-FR" sz="2000" b="1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 (𝑻_𝑺−𝑿 ̅)/(</a:t>
              </a:r>
              <a:r>
                <a:rPr lang="fr-FR" sz="20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𝟑</a:t>
              </a:r>
              <a:r>
                <a:rPr lang="fr-FR" sz="2000" b="1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∗𝝈)</a:t>
              </a:r>
              <a:r>
                <a:rPr lang="fr-FR" sz="3600" b="1">
                  <a:solidFill>
                    <a:schemeClr val="dk1"/>
                  </a:solidFill>
                  <a:effectLst/>
                  <a:ea typeface="+mn-ea"/>
                  <a:cs typeface="+mn-cs"/>
                </a:rPr>
                <a:t>   </a:t>
              </a:r>
              <a:r>
                <a:rPr lang="fr-FR" sz="1800" b="1">
                  <a:solidFill>
                    <a:schemeClr val="dk1"/>
                  </a:solidFill>
                  <a:effectLst/>
                  <a:ea typeface="+mn-ea"/>
                  <a:cs typeface="+mn-cs"/>
                </a:rPr>
                <a:t>                        </a:t>
              </a:r>
              <a:r>
                <a:rPr lang="fr-FR" sz="1800" b="1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𝑪_(𝒎_</a:t>
              </a:r>
              <a:r>
                <a:rPr lang="fr-FR" sz="18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𝑰</a:t>
              </a:r>
              <a:r>
                <a:rPr lang="fr-FR" sz="1800" b="1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)</a:t>
              </a:r>
              <a:r>
                <a:rPr lang="fr-FR" sz="18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fr-FR" sz="1800" b="1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 (𝑿 ̅−𝑻_𝑰)/(</a:t>
              </a:r>
              <a:r>
                <a:rPr lang="fr-FR" sz="18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𝟑</a:t>
              </a:r>
              <a:r>
                <a:rPr lang="fr-FR" sz="1800" b="1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∗𝝈)</a:t>
              </a:r>
              <a:r>
                <a:rPr lang="fr-FR" sz="1800" b="1">
                  <a:solidFill>
                    <a:schemeClr val="dk1"/>
                  </a:solidFill>
                  <a:effectLst/>
                  <a:ea typeface="+mn-ea"/>
                  <a:cs typeface="+mn-cs"/>
                </a:rPr>
                <a:t>                                                     </a:t>
              </a:r>
              <a:r>
                <a:rPr lang="fr-FR" sz="2000" b="1">
                  <a:solidFill>
                    <a:schemeClr val="dk1"/>
                  </a:solidFill>
                  <a:effectLst/>
                  <a:ea typeface="+mn-ea"/>
                  <a:cs typeface="+mn-cs"/>
                </a:rPr>
                <a:t>                                                                                                            </a:t>
              </a:r>
              <a:endParaRPr lang="fr-FR" sz="16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fontAlgn="auto" hangingPunct="1"/>
              <a:r>
                <a:rPr lang="fr-FR" sz="28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       </a:t>
              </a:r>
              <a:r>
                <a:rPr lang="fr-FR" sz="14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une seule spécification </a:t>
              </a:r>
              <a:r>
                <a:rPr lang="fr-FR" sz="1100" b="1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𝑻_𝑺</a:t>
              </a:r>
              <a:r>
                <a:rPr lang="fr-FR" sz="14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                       une seule spécification </a:t>
              </a:r>
              <a:r>
                <a:rPr lang="fr-FR" sz="1100" b="1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𝑻_𝑰</a:t>
              </a:r>
              <a:r>
                <a:rPr lang="fr-FR" sz="14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/>
              </a:r>
              <a:br>
                <a:rPr lang="fr-FR" sz="14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</a:br>
              <a:r>
                <a:rPr lang="fr-FR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/>
              </a:r>
              <a:br>
                <a:rPr lang="fr-FR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</a:br>
              <a:r>
                <a:rPr lang="fr-FR" sz="1800" b="1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Condition de capabilité :</a:t>
              </a:r>
            </a:p>
            <a:p>
              <a:pPr lvl="0" fontAlgn="auto" hangingPunct="1"/>
              <a:endParaRPr lang="fr-FR" sz="1800" b="1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fontAlgn="auto" hangingPunct="1"/>
              <a:r>
                <a:rPr lang="fr-FR" sz="14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-</a:t>
              </a:r>
              <a:r>
                <a:rPr lang="fr-FR" sz="1400" b="1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fr-FR" sz="1800" b="1">
                  <a:solidFill>
                    <a:srgbClr val="92D050"/>
                  </a:solidFill>
                  <a:effectLst/>
                  <a:latin typeface="+mn-lt"/>
                  <a:ea typeface="+mn-ea"/>
                  <a:cs typeface="+mn-cs"/>
                </a:rPr>
                <a:t>Si Cm et Cmk supérieurs à 1,33 machine capable et bien centrée </a:t>
              </a:r>
            </a:p>
            <a:p>
              <a:pPr lvl="0" fontAlgn="auto" hangingPunct="1"/>
              <a:r>
                <a:rPr lang="fr-FR" sz="18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-</a:t>
              </a:r>
              <a:r>
                <a:rPr lang="fr-FR" sz="1800" b="1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fr-FR" sz="1800" b="1">
                  <a:solidFill>
                    <a:srgbClr val="FF9900"/>
                  </a:solidFill>
                  <a:effectLst/>
                  <a:latin typeface="+mn-lt"/>
                  <a:ea typeface="+mn-ea"/>
                  <a:cs typeface="+mn-cs"/>
                </a:rPr>
                <a:t>Si Cm &gt; 1,33 et Cmk &lt; 1,33 machine capable et mal centrée </a:t>
              </a:r>
            </a:p>
            <a:p>
              <a:pPr lvl="0" fontAlgn="auto" hangingPunct="1"/>
              <a:r>
                <a:rPr lang="fr-FR" sz="18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- </a:t>
              </a:r>
              <a:r>
                <a:rPr lang="fr-FR" sz="1800" b="1">
                  <a:solidFill>
                    <a:srgbClr val="FF0000"/>
                  </a:solidFill>
                  <a:effectLst/>
                  <a:latin typeface="+mn-lt"/>
                  <a:ea typeface="+mn-ea"/>
                  <a:cs typeface="+mn-cs"/>
                </a:rPr>
                <a:t>Si Cm &lt;1,33  machine non capable </a:t>
              </a:r>
            </a:p>
            <a:p>
              <a:pPr lvl="0" fontAlgn="auto" hangingPunct="1"/>
              <a:endParaRPr lang="fr-FR" sz="16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fontAlgn="auto" hangingPunct="1"/>
              <a:endParaRPr lang="fr-FR" sz="16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fontAlgn="auto" hangingPunct="1"/>
              <a:endParaRPr lang="fr-FR" sz="16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fontAlgn="auto" hangingPunct="1"/>
              <a:endParaRPr lang="fr-FR" sz="16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fontAlgn="auto" hangingPunct="1"/>
              <a:endParaRPr lang="fr-FR" sz="16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fontAlgn="auto" hangingPunct="1"/>
              <a:endParaRPr lang="fr-FR" sz="1800" b="1" baseline="0">
                <a:ln>
                  <a:noFill/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fontAlgn="auto" hangingPunct="1"/>
              <a:endParaRPr lang="fr-FR" sz="1800" b="1" baseline="0">
                <a:ln>
                  <a:noFill/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fontAlgn="auto" hangingPunct="1"/>
              <a:endParaRPr lang="fr-FR" sz="1800" b="1" baseline="0">
                <a:ln>
                  <a:noFill/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fontAlgn="auto" hangingPunct="1"/>
              <a:endParaRPr lang="fr-FR" sz="1800" b="1" baseline="0">
                <a:ln>
                  <a:noFill/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fontAlgn="auto" hangingPunct="1"/>
              <a:endParaRPr lang="fr-FR" sz="1800" b="1" baseline="0">
                <a:ln>
                  <a:noFill/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fontAlgn="auto" hangingPunct="1"/>
              <a:endParaRPr lang="fr-FR" sz="1800" b="1" baseline="0">
                <a:ln>
                  <a:noFill/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fontAlgn="auto" hangingPunct="1"/>
              <a:endParaRPr lang="fr-FR" sz="1800" b="1" baseline="0">
                <a:ln>
                  <a:noFill/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fontAlgn="auto" hangingPunct="1"/>
              <a:endParaRPr lang="fr-FR" sz="1800" b="1" baseline="0">
                <a:ln>
                  <a:noFill/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fontAlgn="auto" hangingPunct="1"/>
              <a:endParaRPr lang="fr-FR" sz="1800" b="1" baseline="0">
                <a:ln>
                  <a:noFill/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fontAlgn="auto" hangingPunct="1"/>
              <a:endParaRPr lang="fr-FR" sz="1800" b="1" baseline="0">
                <a:ln>
                  <a:noFill/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fontAlgn="auto" hangingPunct="1"/>
              <a:endParaRPr lang="fr-FR" sz="1800" b="1" baseline="0">
                <a:ln>
                  <a:noFill/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fontAlgn="auto" hangingPunct="1"/>
              <a:endParaRPr lang="fr-FR" sz="1800" b="1" baseline="0">
                <a:ln>
                  <a:noFill/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fontAlgn="auto" hangingPunct="1"/>
              <a:endParaRPr lang="fr-FR" sz="1800" b="1" baseline="0">
                <a:ln>
                  <a:noFill/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fontAlgn="auto" hangingPunct="1"/>
              <a:endParaRPr lang="fr-FR" sz="1800" b="1" baseline="0">
                <a:ln>
                  <a:noFill/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fontAlgn="auto" hangingPunct="1"/>
              <a:endParaRPr lang="fr-FR" sz="1800" b="1" baseline="0">
                <a:ln>
                  <a:noFill/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fontAlgn="auto" hangingPunct="1"/>
              <a:endParaRPr lang="fr-FR" sz="1800" b="1" baseline="0">
                <a:ln>
                  <a:noFill/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 fontAlgn="auto" hangingPunct="1"/>
              <a:r>
                <a:rPr lang="fr-FR" sz="1800" b="1" baseline="0">
                  <a:ln>
                    <a:noFill/>
                  </a:ln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- </a:t>
              </a:r>
              <a:r>
                <a:rPr lang="fr-FR" sz="1800" b="1">
                  <a:ln>
                    <a:noFill/>
                  </a:ln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Si Cm et Cmk supérieurs à 1,33 machine capable et bien centrée </a:t>
              </a:r>
            </a:p>
            <a:p>
              <a:pPr lvl="0" fontAlgn="auto" hangingPunct="1"/>
              <a:r>
                <a:rPr lang="fr-FR" sz="1800" b="1">
                  <a:ln>
                    <a:noFill/>
                  </a:ln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- Si Cm &gt; 1,33 et Cmk &lt; 1,33 machine capable et mal centrée </a:t>
              </a:r>
            </a:p>
            <a:p>
              <a:pPr lvl="0" fontAlgn="auto" hangingPunct="1"/>
              <a:r>
                <a:rPr lang="fr-FR" sz="1800" b="1">
                  <a:ln>
                    <a:noFill/>
                  </a:ln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- Si Cm &lt;1,33  machine non capable </a:t>
              </a:r>
            </a:p>
            <a:p>
              <a:endParaRPr lang="fr-FR" sz="1100">
                <a:ln>
                  <a:noFill/>
                </a:ln>
              </a:endParaRPr>
            </a:p>
          </xdr:txBody>
        </xdr:sp>
      </mc:Fallback>
    </mc:AlternateContent>
    <xdr:clientData/>
  </xdr:twoCellAnchor>
  <xdr:twoCellAnchor>
    <xdr:from>
      <xdr:col>7</xdr:col>
      <xdr:colOff>133350</xdr:colOff>
      <xdr:row>16</xdr:row>
      <xdr:rowOff>104775</xdr:rowOff>
    </xdr:from>
    <xdr:to>
      <xdr:col>8</xdr:col>
      <xdr:colOff>304800</xdr:colOff>
      <xdr:row>18</xdr:row>
      <xdr:rowOff>104775</xdr:rowOff>
    </xdr:to>
    <xdr:sp macro="" textlink="">
      <xdr:nvSpPr>
        <xdr:cNvPr id="4" name="Flèche droite 3"/>
        <xdr:cNvSpPr/>
      </xdr:nvSpPr>
      <xdr:spPr bwMode="auto">
        <a:xfrm>
          <a:off x="4933950" y="2238375"/>
          <a:ext cx="857250" cy="266700"/>
        </a:xfrm>
        <a:prstGeom prst="rightArrow">
          <a:avLst/>
        </a:prstGeom>
        <a:solidFill>
          <a:srgbClr val="FF0000"/>
        </a:solidFill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428625</xdr:colOff>
      <xdr:row>26</xdr:row>
      <xdr:rowOff>114300</xdr:rowOff>
    </xdr:from>
    <xdr:to>
      <xdr:col>5</xdr:col>
      <xdr:colOff>161925</xdr:colOff>
      <xdr:row>35</xdr:row>
      <xdr:rowOff>57150</xdr:rowOff>
    </xdr:to>
    <xdr:sp macro="" textlink="">
      <xdr:nvSpPr>
        <xdr:cNvPr id="6" name="Flèche vers le bas 5"/>
        <xdr:cNvSpPr/>
      </xdr:nvSpPr>
      <xdr:spPr bwMode="auto">
        <a:xfrm>
          <a:off x="3171825" y="3581400"/>
          <a:ext cx="419100" cy="1143000"/>
        </a:xfrm>
        <a:prstGeom prst="downArrow">
          <a:avLst/>
        </a:prstGeom>
        <a:solidFill>
          <a:srgbClr val="92D05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66675</xdr:colOff>
      <xdr:row>26</xdr:row>
      <xdr:rowOff>76200</xdr:rowOff>
    </xdr:from>
    <xdr:to>
      <xdr:col>8</xdr:col>
      <xdr:colOff>485775</xdr:colOff>
      <xdr:row>35</xdr:row>
      <xdr:rowOff>19050</xdr:rowOff>
    </xdr:to>
    <xdr:sp macro="" textlink="">
      <xdr:nvSpPr>
        <xdr:cNvPr id="7" name="Flèche vers le bas 6"/>
        <xdr:cNvSpPr/>
      </xdr:nvSpPr>
      <xdr:spPr bwMode="auto">
        <a:xfrm>
          <a:off x="5553075" y="3543300"/>
          <a:ext cx="419100" cy="1143000"/>
        </a:xfrm>
        <a:prstGeom prst="downArrow">
          <a:avLst/>
        </a:prstGeom>
        <a:solidFill>
          <a:srgbClr val="92D05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oneCellAnchor>
    <xdr:from>
      <xdr:col>13</xdr:col>
      <xdr:colOff>123825</xdr:colOff>
      <xdr:row>28</xdr:row>
      <xdr:rowOff>9525</xdr:rowOff>
    </xdr:from>
    <xdr:ext cx="184731" cy="264560"/>
    <xdr:sp macro="" textlink="">
      <xdr:nvSpPr>
        <xdr:cNvPr id="8" name="ZoneTexte 7"/>
        <xdr:cNvSpPr txBox="1"/>
      </xdr:nvSpPr>
      <xdr:spPr>
        <a:xfrm>
          <a:off x="9039225" y="374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twoCellAnchor>
    <xdr:from>
      <xdr:col>8</xdr:col>
      <xdr:colOff>342901</xdr:colOff>
      <xdr:row>13</xdr:row>
      <xdr:rowOff>47625</xdr:rowOff>
    </xdr:from>
    <xdr:to>
      <xdr:col>14</xdr:col>
      <xdr:colOff>104775</xdr:colOff>
      <xdr:row>21</xdr:row>
      <xdr:rowOff>47625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ZoneTexte 10"/>
            <xdr:cNvSpPr txBox="1"/>
          </xdr:nvSpPr>
          <xdr:spPr>
            <a:xfrm>
              <a:off x="5829301" y="1781175"/>
              <a:ext cx="3876674" cy="10668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hangingPunct="0"/>
              <a14:m>
                <m:oMath xmlns:m="http://schemas.openxmlformats.org/officeDocument/2006/math">
                  <m:sSub>
                    <m:sSubPr>
                      <m:ctrlPr>
                        <a:rPr lang="fr-FR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fr-FR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𝑻</m:t>
                      </m:r>
                    </m:e>
                    <m:sub>
                      <m:r>
                        <a:rPr lang="fr-FR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𝑺</m:t>
                      </m:r>
                    </m:sub>
                  </m:sSub>
                </m:oMath>
              </a14:m>
              <a:r>
                <a:rPr lang="fr-FR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‑ 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fr-FR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𝑻</m:t>
                      </m:r>
                    </m:e>
                    <m:sub>
                      <m:r>
                        <a:rPr lang="fr-FR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𝑰</m:t>
                      </m:r>
                    </m:sub>
                  </m:sSub>
                </m:oMath>
              </a14:m>
              <a:r>
                <a:rPr lang="fr-FR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:</a:t>
              </a:r>
              <a:r>
                <a:rPr lang="fr-FR" sz="11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fr-FR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limite supérieure de tolérance - limite inférieure. </a:t>
              </a:r>
            </a:p>
            <a:p>
              <a:pPr hangingPunct="0"/>
              <a:endParaRPr lang="fr-FR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hangingPunct="0"/>
              <a:endParaRPr lang="fr-FR">
                <a:effectLst/>
              </a:endParaRPr>
            </a:p>
            <a:p>
              <a:pPr hangingPunct="0"/>
              <a14:m>
                <m:oMath xmlns:m="http://schemas.openxmlformats.org/officeDocument/2006/math">
                  <m:r>
                    <a:rPr lang="fr-FR" sz="1100" b="1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𝝈</m:t>
                  </m:r>
                </m:oMath>
              </a14:m>
              <a:r>
                <a:rPr lang="fr-FR" sz="11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:  </a:t>
              </a:r>
              <a:r>
                <a:rPr lang="fr-FR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écart ‑ type de la dispersion de la machine.</a:t>
              </a:r>
              <a:endParaRPr lang="fr-FR">
                <a:effectLst/>
              </a:endParaRPr>
            </a:p>
            <a:p>
              <a:endParaRPr lang="fr-FR" sz="1100"/>
            </a:p>
          </xdr:txBody>
        </xdr:sp>
      </mc:Choice>
      <mc:Fallback xmlns="">
        <xdr:sp macro="" textlink="">
          <xdr:nvSpPr>
            <xdr:cNvPr id="11" name="ZoneTexte 10"/>
            <xdr:cNvSpPr txBox="1"/>
          </xdr:nvSpPr>
          <xdr:spPr>
            <a:xfrm>
              <a:off x="5829301" y="1781175"/>
              <a:ext cx="3876674" cy="10668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hangingPunct="0"/>
              <a:r>
                <a:rPr lang="fr-FR" sz="1100" b="1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𝑻_𝑺</a:t>
              </a:r>
              <a:r>
                <a:rPr lang="fr-FR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‑ </a:t>
              </a:r>
              <a:r>
                <a:rPr lang="fr-FR" sz="1100" b="1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𝑻_𝑰</a:t>
              </a:r>
              <a:r>
                <a:rPr lang="fr-FR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:</a:t>
              </a:r>
              <a:r>
                <a:rPr lang="fr-FR" sz="11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fr-FR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limite supérieure de tolérance - limite inférieure. </a:t>
              </a:r>
            </a:p>
            <a:p>
              <a:pPr hangingPunct="0"/>
              <a:endParaRPr lang="fr-FR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hangingPunct="0"/>
              <a:endParaRPr lang="fr-FR">
                <a:effectLst/>
              </a:endParaRPr>
            </a:p>
            <a:p>
              <a:pPr hangingPunct="0"/>
              <a:r>
                <a:rPr lang="fr-FR" sz="1100" b="1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𝝈</a:t>
              </a:r>
              <a:r>
                <a:rPr lang="fr-FR" sz="11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:  </a:t>
              </a:r>
              <a:r>
                <a:rPr lang="fr-FR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écart ‑ type de la dispersion de la machine.</a:t>
              </a:r>
              <a:endParaRPr lang="fr-FR">
                <a:effectLst/>
              </a:endParaRPr>
            </a:p>
            <a:p>
              <a:endParaRPr lang="fr-FR" sz="1100"/>
            </a:p>
          </xdr:txBody>
        </xdr:sp>
      </mc:Fallback>
    </mc:AlternateContent>
    <xdr:clientData/>
  </xdr:twoCellAnchor>
  <xdr:twoCellAnchor>
    <xdr:from>
      <xdr:col>18</xdr:col>
      <xdr:colOff>685799</xdr:colOff>
      <xdr:row>3</xdr:row>
      <xdr:rowOff>66675</xdr:rowOff>
    </xdr:from>
    <xdr:to>
      <xdr:col>27</xdr:col>
      <xdr:colOff>638174</xdr:colOff>
      <xdr:row>24</xdr:row>
      <xdr:rowOff>95250</xdr:rowOff>
    </xdr:to>
    <xdr:grpSp>
      <xdr:nvGrpSpPr>
        <xdr:cNvPr id="9" name="Groupe 8"/>
        <xdr:cNvGrpSpPr/>
      </xdr:nvGrpSpPr>
      <xdr:grpSpPr>
        <a:xfrm>
          <a:off x="13030199" y="466725"/>
          <a:ext cx="6124575" cy="2828925"/>
          <a:chOff x="762000" y="381000"/>
          <a:chExt cx="6762750" cy="3178792"/>
        </a:xfrm>
      </xdr:grpSpPr>
      <xdr:sp macro="" textlink="">
        <xdr:nvSpPr>
          <xdr:cNvPr id="10" name="Rectangle à coins arrondis 9"/>
          <xdr:cNvSpPr/>
        </xdr:nvSpPr>
        <xdr:spPr>
          <a:xfrm>
            <a:off x="762000" y="381000"/>
            <a:ext cx="6762750" cy="3028950"/>
          </a:xfrm>
          <a:prstGeom prst="roundRect">
            <a:avLst/>
          </a:prstGeom>
          <a:noFill/>
          <a:ln w="28575">
            <a:solidFill>
              <a:srgbClr val="92D05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fr-FR" sz="1100"/>
          </a:p>
        </xdr:txBody>
      </xdr:sp>
      <xdr:sp macro="" textlink="">
        <xdr:nvSpPr>
          <xdr:cNvPr id="12" name="ZoneTexte 11"/>
          <xdr:cNvSpPr txBox="1"/>
        </xdr:nvSpPr>
        <xdr:spPr>
          <a:xfrm>
            <a:off x="914400" y="1449146"/>
            <a:ext cx="6562727" cy="21106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fr-FR" sz="1400" b="1">
                <a:solidFill>
                  <a:srgbClr val="0000FF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Le processus est stable lorsque les conditions suivantes sont satisfaites :</a:t>
            </a:r>
          </a:p>
          <a:p>
            <a:r>
              <a:rPr lang="fr-FR" sz="1200" b="1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 </a:t>
            </a:r>
            <a:endParaRPr lang="fr-FR" sz="1200" b="1">
              <a:solidFill>
                <a:schemeClr val="dk1"/>
              </a:solidFill>
              <a:latin typeface="+mn-lt"/>
              <a:ea typeface="+mn-ea"/>
              <a:cs typeface="Times New Roman" pitchFamily="18" charset="0"/>
            </a:endParaRPr>
          </a:p>
          <a:p>
            <a:pPr lvl="0"/>
            <a:r>
              <a:rPr lang="fr-FR" sz="1200" b="1">
                <a:solidFill>
                  <a:schemeClr val="dk1"/>
                </a:solidFill>
                <a:latin typeface="+mn-lt"/>
                <a:ea typeface="+mn-ea"/>
                <a:cs typeface="Times New Roman" pitchFamily="18" charset="0"/>
              </a:rPr>
              <a:t>-</a:t>
            </a:r>
            <a:r>
              <a:rPr lang="fr-FR" sz="1200" b="1" baseline="0">
                <a:solidFill>
                  <a:schemeClr val="dk1"/>
                </a:solidFill>
                <a:latin typeface="+mn-lt"/>
                <a:ea typeface="+mn-ea"/>
                <a:cs typeface="Times New Roman" pitchFamily="18" charset="0"/>
              </a:rPr>
              <a:t> </a:t>
            </a:r>
            <a:r>
              <a:rPr lang="fr-FR" sz="1200" b="1">
                <a:solidFill>
                  <a:schemeClr val="dk1"/>
                </a:solidFill>
                <a:latin typeface="+mn-lt"/>
                <a:ea typeface="+mn-ea"/>
                <a:cs typeface="Times New Roman" pitchFamily="18" charset="0"/>
              </a:rPr>
              <a:t>2/3 des points sont près de la ligne centrale (cible) ;</a:t>
            </a:r>
          </a:p>
          <a:p>
            <a:pPr lvl="0"/>
            <a:r>
              <a:rPr lang="fr-FR" sz="1200" b="1">
                <a:solidFill>
                  <a:schemeClr val="dk1"/>
                </a:solidFill>
                <a:latin typeface="+mn-lt"/>
                <a:ea typeface="+mn-ea"/>
                <a:cs typeface="Times New Roman" pitchFamily="18" charset="0"/>
              </a:rPr>
              <a:t>- Peu de points sont situés près des limites de contrôle ;</a:t>
            </a:r>
          </a:p>
          <a:p>
            <a:pPr lvl="0"/>
            <a:r>
              <a:rPr lang="fr-FR" sz="1200" b="1">
                <a:solidFill>
                  <a:schemeClr val="dk1"/>
                </a:solidFill>
                <a:latin typeface="+mn-lt"/>
                <a:ea typeface="+mn-ea"/>
                <a:cs typeface="Times New Roman" pitchFamily="18" charset="0"/>
              </a:rPr>
              <a:t>- Les points sont situés tantôt au-dessus de la ligne centrale, tantôt au-dessous ;</a:t>
            </a:r>
          </a:p>
          <a:p>
            <a:pPr lvl="0"/>
            <a:r>
              <a:rPr lang="fr-FR" sz="1200" b="1">
                <a:solidFill>
                  <a:schemeClr val="dk1"/>
                </a:solidFill>
                <a:latin typeface="+mn-lt"/>
                <a:ea typeface="+mn-ea"/>
                <a:cs typeface="Times New Roman" pitchFamily="18" charset="0"/>
              </a:rPr>
              <a:t>- Les points sont repartis par moitié de manière régulière des deux côtés dela ligne centrale ;</a:t>
            </a:r>
          </a:p>
          <a:p>
            <a:pPr lvl="0"/>
            <a:r>
              <a:rPr lang="fr-FR" sz="1200" b="1">
                <a:solidFill>
                  <a:schemeClr val="dk1"/>
                </a:solidFill>
                <a:latin typeface="+mn-lt"/>
                <a:ea typeface="+mn-ea"/>
                <a:cs typeface="Times New Roman" pitchFamily="18" charset="0"/>
              </a:rPr>
              <a:t>- Il n’a pas de points en dehors des limites de contrôle.  </a:t>
            </a:r>
          </a:p>
          <a:p>
            <a:endParaRPr lang="fr-FR" sz="1200" b="1">
              <a:latin typeface="Times New Roman" pitchFamily="18" charset="0"/>
              <a:cs typeface="Times New Roman" pitchFamily="18" charset="0"/>
            </a:endParaRPr>
          </a:p>
        </xdr:txBody>
      </xdr:sp>
    </xdr:grpSp>
    <xdr:clientData/>
  </xdr:twoCellAnchor>
  <xdr:twoCellAnchor>
    <xdr:from>
      <xdr:col>19</xdr:col>
      <xdr:colOff>133350</xdr:colOff>
      <xdr:row>4</xdr:row>
      <xdr:rowOff>0</xdr:rowOff>
    </xdr:from>
    <xdr:to>
      <xdr:col>27</xdr:col>
      <xdr:colOff>590377</xdr:colOff>
      <xdr:row>7</xdr:row>
      <xdr:rowOff>19050</xdr:rowOff>
    </xdr:to>
    <xdr:sp macro="" textlink="">
      <xdr:nvSpPr>
        <xdr:cNvPr id="13" name="ZoneTexte 12"/>
        <xdr:cNvSpPr txBox="1"/>
      </xdr:nvSpPr>
      <xdr:spPr>
        <a:xfrm>
          <a:off x="13163550" y="533400"/>
          <a:ext cx="5943427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fr-FR" sz="1800" b="1" i="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Carte de controle </a:t>
          </a:r>
          <a:endParaRPr lang="fr-FR" sz="1800" b="1">
            <a:solidFill>
              <a:srgbClr val="FF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1079499</xdr:colOff>
      <xdr:row>1</xdr:row>
      <xdr:rowOff>19050</xdr:rowOff>
    </xdr:from>
    <xdr:to>
      <xdr:col>15</xdr:col>
      <xdr:colOff>127000</xdr:colOff>
      <xdr:row>3</xdr:row>
      <xdr:rowOff>381000</xdr:rowOff>
    </xdr:to>
    <xdr:sp macro="" textlink="">
      <xdr:nvSpPr>
        <xdr:cNvPr id="2" name="WordArt 30"/>
        <xdr:cNvSpPr>
          <a:spLocks noChangeArrowheads="1" noChangeShapeType="1" noTextEdit="1"/>
        </xdr:cNvSpPr>
      </xdr:nvSpPr>
      <xdr:spPr bwMode="auto">
        <a:xfrm>
          <a:off x="3259666" y="167217"/>
          <a:ext cx="6879167" cy="637116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fr-FR" sz="3600" kern="10" spc="720">
              <a:ln>
                <a:noFill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>
                    <a:alpha val="80000"/>
                  </a:srgbClr>
                </a:outerShdw>
              </a:effectLst>
              <a:latin typeface="Arial Black" panose="020B0A04020102020204" pitchFamily="34" charset="0"/>
            </a:rPr>
            <a:t>Capabilité</a:t>
          </a:r>
        </a:p>
      </xdr:txBody>
    </xdr:sp>
    <xdr:clientData/>
  </xdr:twoCellAnchor>
  <xdr:oneCellAnchor>
    <xdr:from>
      <xdr:col>7</xdr:col>
      <xdr:colOff>884237</xdr:colOff>
      <xdr:row>54</xdr:row>
      <xdr:rowOff>118267</xdr:rowOff>
    </xdr:from>
    <xdr:ext cx="446404" cy="33951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ZoneTexte 3"/>
            <xdr:cNvSpPr txBox="1"/>
          </xdr:nvSpPr>
          <xdr:spPr>
            <a:xfrm>
              <a:off x="6202362" y="9698830"/>
              <a:ext cx="446404" cy="3395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𝑇𝑠</m:t>
                        </m:r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−</m:t>
                        </m:r>
                        <m:acc>
                          <m:accPr>
                            <m:chr m:val="̅"/>
                            <m:ctrlPr>
                              <a:rPr lang="fr-FR" sz="1100" b="0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fr-FR" sz="1100" b="0" i="1">
                                <a:latin typeface="Cambria Math" panose="02040503050406030204" pitchFamily="18" charset="0"/>
                              </a:rPr>
                              <m:t>𝑋</m:t>
                            </m:r>
                          </m:e>
                        </m:acc>
                      </m:num>
                      <m:den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3∗</m:t>
                        </m:r>
                        <m:r>
                          <a:rPr lang="fr-F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𝜎</m:t>
                        </m:r>
                      </m:den>
                    </m:f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4" name="ZoneTexte 3"/>
            <xdr:cNvSpPr txBox="1"/>
          </xdr:nvSpPr>
          <xdr:spPr>
            <a:xfrm>
              <a:off x="6202362" y="9698830"/>
              <a:ext cx="446404" cy="3395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FR" sz="1100" i="0">
                  <a:latin typeface="Cambria Math" panose="02040503050406030204" pitchFamily="18" charset="0"/>
                </a:rPr>
                <a:t>(</a:t>
              </a:r>
              <a:r>
                <a:rPr lang="fr-FR" sz="1100" b="0" i="0">
                  <a:latin typeface="Cambria Math" panose="02040503050406030204" pitchFamily="18" charset="0"/>
                </a:rPr>
                <a:t>𝑇𝑠−𝑋 ̅)/(3∗</a:t>
              </a:r>
              <a:r>
                <a:rPr lang="fr-F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𝜎)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7</xdr:col>
      <xdr:colOff>920750</xdr:colOff>
      <xdr:row>59</xdr:row>
      <xdr:rowOff>31750</xdr:rowOff>
    </xdr:from>
    <xdr:ext cx="436338" cy="33951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ZoneTexte 4"/>
            <xdr:cNvSpPr txBox="1"/>
          </xdr:nvSpPr>
          <xdr:spPr>
            <a:xfrm>
              <a:off x="6238875" y="10406063"/>
              <a:ext cx="436338" cy="3395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acc>
                          <m:accPr>
                            <m:chr m:val="̅"/>
                            <m:ctrlPr>
                              <a:rPr lang="fr-F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accPr>
                          <m:e>
                            <m:r>
                              <a:rPr lang="fr-F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𝑋</m:t>
                            </m:r>
                          </m:e>
                        </m:acc>
                        <m:r>
                          <a:rPr lang="fr-F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𝑇𝐼</m:t>
                        </m:r>
                      </m:num>
                      <m:den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3∗</m:t>
                        </m:r>
                        <m:r>
                          <a:rPr lang="fr-F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𝜎</m:t>
                        </m:r>
                      </m:den>
                    </m:f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5" name="ZoneTexte 4"/>
            <xdr:cNvSpPr txBox="1"/>
          </xdr:nvSpPr>
          <xdr:spPr>
            <a:xfrm>
              <a:off x="6238875" y="10406063"/>
              <a:ext cx="436338" cy="3395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FR" sz="1100" i="0">
                  <a:latin typeface="Cambria Math" panose="02040503050406030204" pitchFamily="18" charset="0"/>
                </a:rPr>
                <a:t>(</a:t>
              </a:r>
              <a:r>
                <a:rPr lang="fr-F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𝑋 ̅−</a:t>
              </a:r>
              <a:r>
                <a:rPr lang="fr-FR" sz="1100" b="0" i="0">
                  <a:latin typeface="Cambria Math" panose="02040503050406030204" pitchFamily="18" charset="0"/>
                </a:rPr>
                <a:t>𝑇𝐼)/(3∗</a:t>
              </a:r>
              <a:r>
                <a:rPr lang="fr-F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𝜎)</a:t>
              </a:r>
              <a:endParaRPr lang="fr-FR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323850</xdr:colOff>
      <xdr:row>6</xdr:row>
      <xdr:rowOff>252412</xdr:rowOff>
    </xdr:from>
    <xdr:ext cx="889667" cy="28315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ZoneTexte 2"/>
            <xdr:cNvSpPr txBox="1"/>
          </xdr:nvSpPr>
          <xdr:spPr>
            <a:xfrm>
              <a:off x="7991475" y="252412"/>
              <a:ext cx="889667" cy="2831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600" b="1" i="1">
                        <a:latin typeface="Cambria Math" panose="02040503050406030204" pitchFamily="18" charset="0"/>
                      </a:rPr>
                      <m:t>𝑲𝑻</m:t>
                    </m:r>
                    <m:r>
                      <a:rPr lang="fr-FR" sz="1600" b="1" i="1">
                        <a:latin typeface="Cambria Math" panose="02040503050406030204" pitchFamily="18" charset="0"/>
                      </a:rPr>
                      <m:t>=</m:t>
                    </m:r>
                    <m:rad>
                      <m:radPr>
                        <m:degHide m:val="on"/>
                        <m:ctrlPr>
                          <a:rPr lang="fr-FR" sz="1600" b="1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r>
                          <a:rPr lang="fr-FR" sz="1600" b="1" i="1">
                            <a:latin typeface="Cambria Math" panose="02040503050406030204" pitchFamily="18" charset="0"/>
                          </a:rPr>
                          <m:t>𝑵</m:t>
                        </m:r>
                      </m:e>
                    </m:rad>
                  </m:oMath>
                </m:oMathPara>
              </a14:m>
              <a:endParaRPr lang="fr-FR" sz="1600" b="1"/>
            </a:p>
          </xdr:txBody>
        </xdr:sp>
      </mc:Choice>
      <mc:Fallback xmlns="">
        <xdr:sp macro="" textlink="">
          <xdr:nvSpPr>
            <xdr:cNvPr id="3" name="ZoneTexte 2"/>
            <xdr:cNvSpPr txBox="1"/>
          </xdr:nvSpPr>
          <xdr:spPr>
            <a:xfrm>
              <a:off x="7991475" y="252412"/>
              <a:ext cx="889667" cy="2831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600" b="1" i="0">
                  <a:latin typeface="Cambria Math" panose="02040503050406030204" pitchFamily="18" charset="0"/>
                </a:rPr>
                <a:t>𝑲𝑻=√𝑵</a:t>
              </a:r>
              <a:endParaRPr lang="fr-FR" sz="1600" b="1"/>
            </a:p>
          </xdr:txBody>
        </xdr:sp>
      </mc:Fallback>
    </mc:AlternateContent>
    <xdr:clientData/>
  </xdr:oneCellAnchor>
  <xdr:oneCellAnchor>
    <xdr:from>
      <xdr:col>5</xdr:col>
      <xdr:colOff>295275</xdr:colOff>
      <xdr:row>12</xdr:row>
      <xdr:rowOff>138112</xdr:rowOff>
    </xdr:from>
    <xdr:ext cx="834587" cy="46102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ZoneTexte 3"/>
            <xdr:cNvSpPr txBox="1"/>
          </xdr:nvSpPr>
          <xdr:spPr>
            <a:xfrm>
              <a:off x="7962900" y="1347787"/>
              <a:ext cx="834587" cy="46102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6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600" b="1" i="1">
                            <a:latin typeface="Cambria Math" panose="02040503050406030204" pitchFamily="18" charset="0"/>
                          </a:rPr>
                          <m:t>𝑯</m:t>
                        </m:r>
                      </m:e>
                      <m:sub>
                        <m:r>
                          <a:rPr lang="fr-FR" sz="1600" b="1" i="1">
                            <a:latin typeface="Cambria Math" panose="02040503050406030204" pitchFamily="18" charset="0"/>
                          </a:rPr>
                          <m:t>𝒕</m:t>
                        </m:r>
                      </m:sub>
                    </m:sSub>
                    <m:r>
                      <a:rPr lang="fr-FR" sz="1600" b="1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fr-FR" sz="1600" b="1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fr-FR" sz="1600" b="1" i="1">
                            <a:latin typeface="Cambria Math" panose="02040503050406030204" pitchFamily="18" charset="0"/>
                          </a:rPr>
                          <m:t>𝑾𝒕</m:t>
                        </m:r>
                      </m:num>
                      <m:den>
                        <m:r>
                          <a:rPr lang="fr-FR" sz="1600" b="1" i="1">
                            <a:latin typeface="Cambria Math" panose="02040503050406030204" pitchFamily="18" charset="0"/>
                          </a:rPr>
                          <m:t>𝑲𝒕</m:t>
                        </m:r>
                      </m:den>
                    </m:f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4" name="ZoneTexte 3"/>
            <xdr:cNvSpPr txBox="1"/>
          </xdr:nvSpPr>
          <xdr:spPr>
            <a:xfrm>
              <a:off x="7962900" y="1347787"/>
              <a:ext cx="834587" cy="46102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600" b="1" i="0">
                  <a:latin typeface="Cambria Math" panose="02040503050406030204" pitchFamily="18" charset="0"/>
                </a:rPr>
                <a:t>𝑯_𝒕=𝑾𝒕/𝑲𝒕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5</xdr:col>
      <xdr:colOff>200025</xdr:colOff>
      <xdr:row>9</xdr:row>
      <xdr:rowOff>23812</xdr:rowOff>
    </xdr:from>
    <xdr:ext cx="4097275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ZoneTexte 4"/>
            <xdr:cNvSpPr txBox="1"/>
          </xdr:nvSpPr>
          <xdr:spPr>
            <a:xfrm>
              <a:off x="4381500" y="1833562"/>
              <a:ext cx="4097275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fr-FR" sz="1600" b="1" i="1">
                      <a:latin typeface="Cambria Math" panose="02040503050406030204" pitchFamily="18" charset="0"/>
                    </a:rPr>
                    <m:t>𝑾𝒕</m:t>
                  </m:r>
                  <m:r>
                    <a:rPr lang="fr-FR" sz="1600" b="1" i="1">
                      <a:latin typeface="Cambria Math" panose="02040503050406030204" pitchFamily="18" charset="0"/>
                    </a:rPr>
                    <m:t>=</m:t>
                  </m:r>
                </m:oMath>
              </a14:m>
              <a:r>
                <a:rPr lang="fr-FR" sz="1600" b="1"/>
                <a:t> (coté maxi-coté</a:t>
              </a:r>
              <a:r>
                <a:rPr lang="fr-FR" sz="1600" b="1" baseline="0"/>
                <a:t> min) dans le prélèvement</a:t>
              </a:r>
              <a:endParaRPr lang="fr-FR" sz="1600" b="1"/>
            </a:p>
          </xdr:txBody>
        </xdr:sp>
      </mc:Choice>
      <mc:Fallback xmlns="">
        <xdr:sp macro="" textlink="">
          <xdr:nvSpPr>
            <xdr:cNvPr id="5" name="ZoneTexte 4"/>
            <xdr:cNvSpPr txBox="1"/>
          </xdr:nvSpPr>
          <xdr:spPr>
            <a:xfrm>
              <a:off x="4381500" y="1833562"/>
              <a:ext cx="4097275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600" b="1" i="0">
                  <a:latin typeface="Cambria Math" panose="02040503050406030204" pitchFamily="18" charset="0"/>
                </a:rPr>
                <a:t>𝑾𝒕=</a:t>
              </a:r>
              <a:r>
                <a:rPr lang="fr-FR" sz="1600" b="1"/>
                <a:t> (coté maxi-coté</a:t>
              </a:r>
              <a:r>
                <a:rPr lang="fr-FR" sz="1600" b="1" baseline="0"/>
                <a:t> min) dans le prélèvement</a:t>
              </a:r>
              <a:endParaRPr lang="fr-FR" sz="1600" b="1"/>
            </a:p>
          </xdr:txBody>
        </xdr:sp>
      </mc:Fallback>
    </mc:AlternateContent>
    <xdr:clientData/>
  </xdr:oneCellAnchor>
  <xdr:twoCellAnchor>
    <xdr:from>
      <xdr:col>3</xdr:col>
      <xdr:colOff>304800</xdr:colOff>
      <xdr:row>28</xdr:row>
      <xdr:rowOff>85726</xdr:rowOff>
    </xdr:from>
    <xdr:to>
      <xdr:col>7</xdr:col>
      <xdr:colOff>733425</xdr:colOff>
      <xdr:row>42</xdr:row>
      <xdr:rowOff>33338</xdr:rowOff>
    </xdr:to>
    <xdr:graphicFrame macro="">
      <xdr:nvGraphicFramePr>
        <xdr:cNvPr id="13" name="Graphique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309770</xdr:colOff>
      <xdr:row>2</xdr:row>
      <xdr:rowOff>204787</xdr:rowOff>
    </xdr:from>
    <xdr:to>
      <xdr:col>14</xdr:col>
      <xdr:colOff>397565</xdr:colOff>
      <xdr:row>16</xdr:row>
      <xdr:rowOff>124031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552448</xdr:colOff>
      <xdr:row>0</xdr:row>
      <xdr:rowOff>104774</xdr:rowOff>
    </xdr:from>
    <xdr:to>
      <xdr:col>39</xdr:col>
      <xdr:colOff>95250</xdr:colOff>
      <xdr:row>40</xdr:row>
      <xdr:rowOff>127000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L1" workbookViewId="0">
      <selection activeCell="W10" sqref="W10"/>
    </sheetView>
  </sheetViews>
  <sheetFormatPr baseColWidth="10" defaultRowHeight="10.5" x14ac:dyDescent="0.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57" transitionEvaluation="1">
    <pageSetUpPr fitToPage="1"/>
  </sheetPr>
  <dimension ref="B1:Z80"/>
  <sheetViews>
    <sheetView showGridLines="0" tabSelected="1" defaultGridColor="0" topLeftCell="A57" colorId="8" zoomScale="120" zoomScaleNormal="120" zoomScaleSheetLayoutView="100" workbookViewId="0">
      <selection activeCell="I20" sqref="I20"/>
    </sheetView>
  </sheetViews>
  <sheetFormatPr baseColWidth="10" defaultColWidth="9.83203125" defaultRowHeight="10.5" x14ac:dyDescent="0.15"/>
  <cols>
    <col min="1" max="1" width="4.83203125" style="24" customWidth="1"/>
    <col min="2" max="2" width="20.1640625" style="24" customWidth="1"/>
    <col min="3" max="5" width="18.83203125" style="24" customWidth="1"/>
    <col min="6" max="7" width="5.6640625" style="24" customWidth="1"/>
    <col min="8" max="8" width="21.6640625" style="90" customWidth="1"/>
    <col min="9" max="9" width="23.5" style="24" customWidth="1"/>
    <col min="10" max="10" width="4.6640625" style="24" customWidth="1"/>
    <col min="11" max="15" width="12.83203125" style="24" customWidth="1"/>
    <col min="16" max="17" width="9.6640625" style="24" customWidth="1"/>
    <col min="18" max="19" width="12.83203125" style="24" customWidth="1"/>
    <col min="20" max="20" width="4.1640625" style="24" customWidth="1"/>
    <col min="21" max="21" width="18.1640625" style="24" customWidth="1"/>
    <col min="22" max="26" width="12.83203125" style="24" customWidth="1"/>
    <col min="27" max="16384" width="9.83203125" style="24"/>
  </cols>
  <sheetData>
    <row r="1" spans="2:26" ht="20.25" customHeight="1" thickBot="1" x14ac:dyDescent="0.2"/>
    <row r="2" spans="2:26" ht="39" customHeight="1" x14ac:dyDescent="0.15">
      <c r="C2" s="80"/>
      <c r="D2" s="81"/>
      <c r="E2" s="81"/>
      <c r="F2" s="81"/>
      <c r="G2" s="81"/>
      <c r="H2" s="91"/>
      <c r="I2" s="81"/>
      <c r="J2" s="81"/>
      <c r="K2" s="81"/>
      <c r="L2" s="81"/>
      <c r="M2" s="81"/>
      <c r="N2" s="81"/>
      <c r="O2" s="81"/>
      <c r="P2" s="81"/>
      <c r="Q2" s="82"/>
    </row>
    <row r="3" spans="2:26" ht="33" customHeight="1" x14ac:dyDescent="0.15">
      <c r="C3" s="83"/>
      <c r="D3" s="84"/>
      <c r="E3" s="84"/>
      <c r="F3" s="84"/>
      <c r="G3" s="84"/>
      <c r="H3" s="92"/>
      <c r="I3" s="84"/>
      <c r="J3" s="84"/>
      <c r="K3" s="84"/>
      <c r="L3" s="84"/>
      <c r="M3" s="84"/>
      <c r="N3" s="84"/>
      <c r="O3" s="84"/>
      <c r="P3" s="84"/>
      <c r="Q3" s="85"/>
    </row>
    <row r="4" spans="2:26" ht="37.5" customHeight="1" thickBot="1" x14ac:dyDescent="0.2">
      <c r="C4" s="86"/>
      <c r="D4" s="87"/>
      <c r="E4" s="87"/>
      <c r="F4" s="87"/>
      <c r="G4" s="87"/>
      <c r="H4" s="93"/>
      <c r="I4" s="87"/>
      <c r="J4" s="87"/>
      <c r="K4" s="87"/>
      <c r="L4" s="87"/>
      <c r="M4" s="87"/>
      <c r="N4" s="87"/>
      <c r="O4" s="87"/>
      <c r="P4" s="87"/>
      <c r="Q4" s="88"/>
    </row>
    <row r="9" spans="2:26" ht="15.75" customHeight="1" x14ac:dyDescent="0.15">
      <c r="B9" s="16" t="s">
        <v>0</v>
      </c>
      <c r="C9" s="68" t="s">
        <v>69</v>
      </c>
      <c r="D9" s="103"/>
      <c r="E9" s="69" t="s">
        <v>1</v>
      </c>
      <c r="F9" s="70"/>
      <c r="G9" s="71"/>
      <c r="H9" s="68" t="s">
        <v>2</v>
      </c>
      <c r="I9" s="72" t="s">
        <v>3</v>
      </c>
      <c r="J9" s="68"/>
    </row>
    <row r="10" spans="2:26" ht="24" customHeight="1" x14ac:dyDescent="0.15">
      <c r="B10" s="107"/>
      <c r="C10" s="221">
        <v>42381</v>
      </c>
      <c r="D10" s="222"/>
      <c r="E10" s="231" t="s">
        <v>70</v>
      </c>
      <c r="F10" s="232"/>
      <c r="G10" s="233"/>
      <c r="H10" s="108" t="s">
        <v>71</v>
      </c>
      <c r="I10" s="231" t="s">
        <v>72</v>
      </c>
      <c r="J10" s="233"/>
    </row>
    <row r="11" spans="2:26" ht="4.5" customHeight="1" x14ac:dyDescent="0.2">
      <c r="B11" s="21"/>
      <c r="C11" s="21"/>
      <c r="D11" s="21"/>
      <c r="E11" s="21"/>
      <c r="F11" s="21"/>
      <c r="G11" s="21"/>
      <c r="H11" s="21"/>
      <c r="I11" s="21"/>
      <c r="J11" s="21"/>
    </row>
    <row r="12" spans="2:26" ht="6" customHeight="1" x14ac:dyDescent="0.15">
      <c r="C12" s="1" t="s">
        <v>4</v>
      </c>
      <c r="D12" s="1"/>
    </row>
    <row r="13" spans="2:26" ht="12.75" customHeight="1" x14ac:dyDescent="0.15">
      <c r="B13" s="22" t="s">
        <v>83</v>
      </c>
      <c r="C13" s="219" t="s">
        <v>84</v>
      </c>
      <c r="D13" s="104" t="s">
        <v>93</v>
      </c>
      <c r="E13" s="29" t="s">
        <v>85</v>
      </c>
    </row>
    <row r="14" spans="2:26" ht="12.75" customHeight="1" thickBot="1" x14ac:dyDescent="0.2">
      <c r="B14" s="23" t="s">
        <v>87</v>
      </c>
      <c r="C14" s="220"/>
      <c r="D14" s="105" t="s">
        <v>94</v>
      </c>
      <c r="E14" s="30" t="s">
        <v>86</v>
      </c>
    </row>
    <row r="15" spans="2:26" ht="13.5" thickTop="1" x14ac:dyDescent="0.2">
      <c r="B15" s="17" t="s">
        <v>5</v>
      </c>
      <c r="C15" s="66">
        <v>71.8</v>
      </c>
      <c r="D15" s="66">
        <f>(C15-$C$77)/STDEV($C$15:$C$64)</f>
        <v>9.9848641642187014E-2</v>
      </c>
      <c r="E15" s="67">
        <f>C15*C15</f>
        <v>5155.24</v>
      </c>
      <c r="F15" s="31"/>
      <c r="G15" s="4" t="s">
        <v>4</v>
      </c>
      <c r="H15" s="32"/>
      <c r="I15" s="32"/>
      <c r="J15" s="5"/>
      <c r="K15" s="2"/>
      <c r="L15" s="2"/>
      <c r="M15" s="2"/>
      <c r="N15" s="2"/>
      <c r="O15" s="2"/>
      <c r="P15" s="234" t="s">
        <v>74</v>
      </c>
      <c r="Q15" s="235"/>
      <c r="R15" s="235"/>
      <c r="S15" s="235"/>
      <c r="T15" s="235"/>
      <c r="U15" s="236"/>
      <c r="V15" s="2"/>
      <c r="W15" s="2"/>
      <c r="X15" s="2"/>
      <c r="Y15" s="2"/>
      <c r="Z15" s="2"/>
    </row>
    <row r="16" spans="2:26" ht="13.5" thickBot="1" x14ac:dyDescent="0.25">
      <c r="B16" s="18" t="s">
        <v>6</v>
      </c>
      <c r="C16" s="66">
        <v>71.7</v>
      </c>
      <c r="D16" s="66">
        <f>(C16-$C$77)/STDEV($C$15:$C$64)</f>
        <v>5.1844487006519266E-2</v>
      </c>
      <c r="E16" s="67">
        <f t="shared" ref="E16:E46" si="0">C16*C16</f>
        <v>5140.8900000000003</v>
      </c>
      <c r="F16" s="31"/>
      <c r="G16" s="7" t="s">
        <v>4</v>
      </c>
      <c r="H16" s="94" t="s">
        <v>10</v>
      </c>
      <c r="I16" s="15"/>
      <c r="J16" s="6"/>
      <c r="K16" s="2"/>
      <c r="L16" s="2"/>
      <c r="M16" s="2"/>
      <c r="N16" s="2"/>
      <c r="O16" s="2"/>
      <c r="P16" s="237"/>
      <c r="Q16" s="238"/>
      <c r="R16" s="238"/>
      <c r="S16" s="238"/>
      <c r="T16" s="238"/>
      <c r="U16" s="239"/>
      <c r="V16" s="2"/>
      <c r="W16" s="2"/>
      <c r="X16" s="2"/>
      <c r="Y16" s="2"/>
      <c r="Z16" s="2"/>
    </row>
    <row r="17" spans="2:26" ht="12.75" x14ac:dyDescent="0.2">
      <c r="B17" s="18" t="s">
        <v>7</v>
      </c>
      <c r="C17" s="66">
        <v>71.599999999999994</v>
      </c>
      <c r="D17" s="66">
        <f t="shared" ref="D17:D64" si="1">(C17-$C$77)/STDEV($C$15:$C$64)</f>
        <v>3.8403323708446884E-3</v>
      </c>
      <c r="E17" s="67">
        <f t="shared" si="0"/>
        <v>5126.5599999999995</v>
      </c>
      <c r="F17" s="31"/>
      <c r="G17" s="8"/>
      <c r="H17" s="31"/>
      <c r="I17" s="31"/>
      <c r="J17" s="6"/>
      <c r="K17" s="2"/>
      <c r="L17" s="2"/>
      <c r="M17" s="2"/>
      <c r="N17" s="2"/>
      <c r="O17" s="2"/>
      <c r="P17" s="240" t="s">
        <v>75</v>
      </c>
      <c r="Q17" s="241"/>
      <c r="R17" s="74">
        <f>COUNTA(B15:B64)</f>
        <v>50</v>
      </c>
      <c r="S17" s="242" t="s">
        <v>76</v>
      </c>
      <c r="T17" s="242"/>
      <c r="U17" s="75">
        <f>STDEV(C15:C64)</f>
        <v>2.0831530262110465</v>
      </c>
      <c r="V17" s="2"/>
      <c r="W17" s="2"/>
      <c r="X17" s="2"/>
      <c r="Y17" s="2"/>
      <c r="Z17" s="2"/>
    </row>
    <row r="18" spans="2:26" ht="12.75" x14ac:dyDescent="0.2">
      <c r="B18" s="18" t="s">
        <v>8</v>
      </c>
      <c r="C18" s="66">
        <v>71.5</v>
      </c>
      <c r="D18" s="66">
        <f t="shared" si="1"/>
        <v>-4.4163822264823065E-2</v>
      </c>
      <c r="E18" s="67">
        <f t="shared" si="0"/>
        <v>5112.25</v>
      </c>
      <c r="F18" s="31"/>
      <c r="G18" s="7" t="s">
        <v>4</v>
      </c>
      <c r="H18" s="94" t="s">
        <v>11</v>
      </c>
      <c r="I18" s="207">
        <f>'CARTE DE CONTROLE'!L8</f>
        <v>77.841459078632838</v>
      </c>
      <c r="J18" s="6"/>
      <c r="K18" s="73" t="s">
        <v>73</v>
      </c>
      <c r="L18" s="73"/>
      <c r="M18" s="73"/>
      <c r="N18" s="73"/>
      <c r="O18" s="2"/>
      <c r="P18" s="224" t="s">
        <v>77</v>
      </c>
      <c r="Q18" s="225"/>
      <c r="R18" s="76">
        <f>AVERAGE(C15:C64)</f>
        <v>71.592000000000013</v>
      </c>
      <c r="S18" s="226" t="s">
        <v>78</v>
      </c>
      <c r="T18" s="226"/>
      <c r="U18" s="77">
        <f>6*U17</f>
        <v>12.498918157266278</v>
      </c>
      <c r="V18" s="2"/>
      <c r="W18" s="2"/>
      <c r="X18" s="2"/>
      <c r="Y18" s="2"/>
      <c r="Z18" s="2"/>
    </row>
    <row r="19" spans="2:26" ht="12.75" x14ac:dyDescent="0.2">
      <c r="B19" s="18" t="s">
        <v>9</v>
      </c>
      <c r="C19" s="66">
        <v>71.400000000000006</v>
      </c>
      <c r="D19" s="66">
        <f t="shared" si="1"/>
        <v>-9.2167976900490819E-2</v>
      </c>
      <c r="E19" s="67">
        <f t="shared" si="0"/>
        <v>5097.9600000000009</v>
      </c>
      <c r="F19" s="31"/>
      <c r="G19" s="7" t="s">
        <v>4</v>
      </c>
      <c r="H19" s="94" t="s">
        <v>12</v>
      </c>
      <c r="I19" s="207">
        <f>'CARTE DE CONTROLE'!L12</f>
        <v>65.342540921367188</v>
      </c>
      <c r="J19" s="6"/>
      <c r="K19" s="2"/>
      <c r="L19" s="2"/>
      <c r="M19" s="2"/>
      <c r="N19" s="2"/>
      <c r="O19" s="2"/>
      <c r="P19" s="224" t="s">
        <v>79</v>
      </c>
      <c r="Q19" s="225"/>
      <c r="R19" s="76">
        <f>MAX(C15:C64)</f>
        <v>76.099999999999994</v>
      </c>
      <c r="S19" s="227" t="s">
        <v>80</v>
      </c>
      <c r="T19" s="227"/>
      <c r="U19" s="77">
        <f>R18+(3*U17)</f>
        <v>77.84145907863315</v>
      </c>
      <c r="V19" s="2"/>
      <c r="W19" s="2"/>
      <c r="X19" s="2"/>
      <c r="Y19" s="2"/>
      <c r="Z19" s="2"/>
    </row>
    <row r="20" spans="2:26" ht="13.5" thickBot="1" x14ac:dyDescent="0.25">
      <c r="B20" s="18" t="s">
        <v>13</v>
      </c>
      <c r="C20" s="66">
        <v>71.3</v>
      </c>
      <c r="D20" s="66">
        <f t="shared" si="1"/>
        <v>-0.1401721315361654</v>
      </c>
      <c r="E20" s="67">
        <f t="shared" si="0"/>
        <v>5083.6899999999996</v>
      </c>
      <c r="F20" s="31"/>
      <c r="G20" s="7" t="s">
        <v>4</v>
      </c>
      <c r="H20" s="95"/>
      <c r="I20" s="208"/>
      <c r="J20" s="33"/>
      <c r="P20" s="228" t="s">
        <v>81</v>
      </c>
      <c r="Q20" s="229"/>
      <c r="R20" s="78">
        <f>MIN(C15:C64)</f>
        <v>68.400000000000006</v>
      </c>
      <c r="S20" s="230" t="s">
        <v>82</v>
      </c>
      <c r="T20" s="230"/>
      <c r="U20" s="79">
        <f>R18-(3*U17)</f>
        <v>65.342540921366876</v>
      </c>
    </row>
    <row r="21" spans="2:26" ht="13.5" thickTop="1" x14ac:dyDescent="0.2">
      <c r="B21" s="18" t="s">
        <v>14</v>
      </c>
      <c r="C21" s="66">
        <v>71.099999999999994</v>
      </c>
      <c r="D21" s="66">
        <f t="shared" si="1"/>
        <v>-0.23618044080750772</v>
      </c>
      <c r="E21" s="67">
        <f t="shared" si="0"/>
        <v>5055.2099999999991</v>
      </c>
      <c r="F21" s="31"/>
      <c r="G21" s="9" t="s">
        <v>4</v>
      </c>
      <c r="H21" s="94" t="s">
        <v>90</v>
      </c>
      <c r="I21" s="209">
        <f>SUM(I18:I19)/2</f>
        <v>71.592000000000013</v>
      </c>
      <c r="J21" s="33"/>
    </row>
    <row r="22" spans="2:26" ht="12.75" x14ac:dyDescent="0.2">
      <c r="B22" s="18" t="s">
        <v>15</v>
      </c>
      <c r="C22" s="66">
        <v>71.3</v>
      </c>
      <c r="D22" s="66">
        <f t="shared" si="1"/>
        <v>-0.1401721315361654</v>
      </c>
      <c r="E22" s="67">
        <f t="shared" si="0"/>
        <v>5083.6899999999996</v>
      </c>
      <c r="F22" s="31"/>
      <c r="G22" s="7" t="s">
        <v>4</v>
      </c>
      <c r="H22" s="94" t="s">
        <v>91</v>
      </c>
      <c r="I22" s="209">
        <f>I18-I19</f>
        <v>12.498918157265649</v>
      </c>
      <c r="J22" s="33"/>
    </row>
    <row r="23" spans="2:26" ht="12.75" x14ac:dyDescent="0.2">
      <c r="B23" s="18" t="s">
        <v>16</v>
      </c>
      <c r="C23" s="66">
        <v>71</v>
      </c>
      <c r="D23" s="66">
        <f t="shared" si="1"/>
        <v>-0.28418459544317548</v>
      </c>
      <c r="E23" s="67">
        <f t="shared" si="0"/>
        <v>5041</v>
      </c>
      <c r="F23" s="31"/>
      <c r="G23" s="34"/>
      <c r="H23" s="35"/>
      <c r="I23" s="36"/>
      <c r="J23" s="37"/>
    </row>
    <row r="24" spans="2:26" ht="12.75" x14ac:dyDescent="0.2">
      <c r="B24" s="18" t="s">
        <v>17</v>
      </c>
      <c r="C24" s="66">
        <v>70.7</v>
      </c>
      <c r="D24" s="66">
        <f t="shared" si="1"/>
        <v>-0.42819705935018554</v>
      </c>
      <c r="E24" s="67">
        <f t="shared" si="0"/>
        <v>4998.4900000000007</v>
      </c>
      <c r="F24" s="31"/>
      <c r="G24" s="31"/>
      <c r="H24" s="38"/>
      <c r="I24" s="31"/>
      <c r="J24" s="31"/>
    </row>
    <row r="25" spans="2:26" ht="12.75" x14ac:dyDescent="0.2">
      <c r="B25" s="18" t="s">
        <v>18</v>
      </c>
      <c r="C25" s="66">
        <v>70.5</v>
      </c>
      <c r="D25" s="66">
        <f t="shared" si="1"/>
        <v>-0.52420536862152789</v>
      </c>
      <c r="E25" s="67">
        <f t="shared" si="0"/>
        <v>4970.25</v>
      </c>
      <c r="F25" s="31"/>
      <c r="G25" s="39"/>
      <c r="H25" s="40"/>
      <c r="I25" s="32"/>
      <c r="J25" s="41"/>
    </row>
    <row r="26" spans="2:26" ht="12.75" x14ac:dyDescent="0.2">
      <c r="B26" s="18" t="s">
        <v>19</v>
      </c>
      <c r="C26" s="66">
        <v>70.400000000000006</v>
      </c>
      <c r="D26" s="66">
        <f t="shared" si="1"/>
        <v>-0.57220952325719565</v>
      </c>
      <c r="E26" s="67">
        <f t="shared" si="0"/>
        <v>4956.1600000000008</v>
      </c>
      <c r="F26" s="31"/>
      <c r="G26" s="42"/>
      <c r="H26" s="94" t="s">
        <v>20</v>
      </c>
      <c r="I26" s="13"/>
      <c r="J26" s="33"/>
    </row>
    <row r="27" spans="2:26" ht="12.75" x14ac:dyDescent="0.2">
      <c r="B27" s="18" t="s">
        <v>21</v>
      </c>
      <c r="C27" s="66">
        <v>70.3</v>
      </c>
      <c r="D27" s="66">
        <f t="shared" si="1"/>
        <v>-0.62021367789287019</v>
      </c>
      <c r="E27" s="67">
        <f t="shared" si="0"/>
        <v>4942.0899999999992</v>
      </c>
      <c r="F27" s="31"/>
      <c r="G27" s="42"/>
      <c r="H27" s="38"/>
      <c r="I27" s="31"/>
      <c r="J27" s="33"/>
    </row>
    <row r="28" spans="2:26" ht="12.75" x14ac:dyDescent="0.2">
      <c r="B28" s="18" t="s">
        <v>22</v>
      </c>
      <c r="C28" s="66">
        <v>70.2</v>
      </c>
      <c r="D28" s="66">
        <f t="shared" si="1"/>
        <v>-0.66821783252853795</v>
      </c>
      <c r="E28" s="67">
        <f t="shared" si="0"/>
        <v>4928.04</v>
      </c>
      <c r="F28" s="31"/>
      <c r="G28" s="42"/>
      <c r="H28" s="94" t="s">
        <v>23</v>
      </c>
      <c r="I28" s="209">
        <f>C76*C76</f>
        <v>12813536.160000002</v>
      </c>
      <c r="J28" s="33"/>
    </row>
    <row r="29" spans="2:26" ht="12.75" x14ac:dyDescent="0.2">
      <c r="B29" s="18" t="s">
        <v>24</v>
      </c>
      <c r="C29" s="66">
        <v>70.099999999999994</v>
      </c>
      <c r="D29" s="66">
        <f t="shared" si="1"/>
        <v>-0.71622198716421259</v>
      </c>
      <c r="E29" s="67">
        <f t="shared" si="0"/>
        <v>4914.0099999999993</v>
      </c>
      <c r="F29" s="31"/>
      <c r="G29" s="42"/>
      <c r="H29" s="96" t="s">
        <v>117</v>
      </c>
      <c r="I29" s="210">
        <f>COUNTA(C15:C64)</f>
        <v>50</v>
      </c>
      <c r="J29" s="33"/>
    </row>
    <row r="30" spans="2:26" ht="12.75" x14ac:dyDescent="0.2">
      <c r="B30" s="18" t="s">
        <v>25</v>
      </c>
      <c r="C30" s="66">
        <v>70</v>
      </c>
      <c r="D30" s="66">
        <f t="shared" si="1"/>
        <v>-0.76422614179988024</v>
      </c>
      <c r="E30" s="67">
        <f t="shared" si="0"/>
        <v>4900</v>
      </c>
      <c r="F30" s="31"/>
      <c r="G30" s="42"/>
      <c r="H30" s="94" t="s">
        <v>26</v>
      </c>
      <c r="I30" s="211">
        <f>I28/I29</f>
        <v>256270.72320000004</v>
      </c>
      <c r="J30" s="33"/>
    </row>
    <row r="31" spans="2:26" ht="12.75" x14ac:dyDescent="0.2">
      <c r="B31" s="18" t="s">
        <v>27</v>
      </c>
      <c r="C31" s="66">
        <v>69.599999999999994</v>
      </c>
      <c r="D31" s="66">
        <f t="shared" si="1"/>
        <v>-0.95624276034256495</v>
      </c>
      <c r="E31" s="67">
        <f t="shared" si="0"/>
        <v>4844.1599999999989</v>
      </c>
      <c r="F31" s="31"/>
      <c r="G31" s="34"/>
      <c r="H31" s="43"/>
      <c r="I31" s="44"/>
      <c r="J31" s="45"/>
    </row>
    <row r="32" spans="2:26" ht="12.75" x14ac:dyDescent="0.2">
      <c r="B32" s="18" t="s">
        <v>28</v>
      </c>
      <c r="C32" s="66">
        <v>69.3</v>
      </c>
      <c r="D32" s="66">
        <f t="shared" si="1"/>
        <v>-1.1002552242495751</v>
      </c>
      <c r="E32" s="67">
        <f t="shared" si="0"/>
        <v>4802.49</v>
      </c>
      <c r="F32" s="31"/>
      <c r="G32" s="31"/>
      <c r="H32" s="38"/>
      <c r="I32" s="31"/>
      <c r="J32" s="31"/>
    </row>
    <row r="33" spans="2:10" ht="12.75" x14ac:dyDescent="0.2">
      <c r="B33" s="18" t="s">
        <v>29</v>
      </c>
      <c r="C33" s="66">
        <v>69</v>
      </c>
      <c r="D33" s="66">
        <f t="shared" si="1"/>
        <v>-1.2442676881565851</v>
      </c>
      <c r="E33" s="67">
        <f t="shared" si="0"/>
        <v>4761</v>
      </c>
      <c r="F33" s="31"/>
      <c r="G33" s="39"/>
      <c r="H33" s="156" t="s">
        <v>31</v>
      </c>
      <c r="I33" s="157"/>
      <c r="J33" s="41"/>
    </row>
    <row r="34" spans="2:10" ht="12.75" x14ac:dyDescent="0.2">
      <c r="B34" s="18" t="s">
        <v>30</v>
      </c>
      <c r="C34" s="66">
        <v>68.900000000000006</v>
      </c>
      <c r="D34" s="66">
        <f t="shared" si="1"/>
        <v>-1.2922718427922528</v>
      </c>
      <c r="E34" s="67">
        <f t="shared" si="0"/>
        <v>4747.2100000000009</v>
      </c>
      <c r="F34" s="31"/>
      <c r="G34" s="42"/>
      <c r="H34" s="158" t="s">
        <v>118</v>
      </c>
      <c r="I34" s="159">
        <f>I29-1</f>
        <v>49</v>
      </c>
      <c r="J34" s="33"/>
    </row>
    <row r="35" spans="2:10" ht="15.75" x14ac:dyDescent="0.25">
      <c r="B35" s="18" t="s">
        <v>32</v>
      </c>
      <c r="C35" s="66">
        <v>68.7</v>
      </c>
      <c r="D35" s="66">
        <f t="shared" si="1"/>
        <v>-1.3882801520635952</v>
      </c>
      <c r="E35" s="67">
        <f t="shared" si="0"/>
        <v>4719.6900000000005</v>
      </c>
      <c r="F35" s="31"/>
      <c r="G35" s="42"/>
      <c r="H35" s="160" t="s">
        <v>119</v>
      </c>
      <c r="I35" s="211">
        <f>SQRT((+E76-I30)/(I34))</f>
        <v>2.0831530262109417</v>
      </c>
      <c r="J35" s="33"/>
    </row>
    <row r="36" spans="2:10" ht="12.75" x14ac:dyDescent="0.2">
      <c r="B36" s="18" t="s">
        <v>33</v>
      </c>
      <c r="C36" s="66">
        <v>68.400000000000006</v>
      </c>
      <c r="D36" s="66">
        <f t="shared" si="1"/>
        <v>-1.5322926159706052</v>
      </c>
      <c r="E36" s="67">
        <f t="shared" si="0"/>
        <v>4678.5600000000004</v>
      </c>
      <c r="F36" s="31"/>
      <c r="G36" s="42"/>
      <c r="I36" s="212"/>
      <c r="J36" s="33"/>
    </row>
    <row r="37" spans="2:10" ht="15.75" x14ac:dyDescent="0.25">
      <c r="B37" s="18" t="s">
        <v>34</v>
      </c>
      <c r="C37" s="66">
        <v>68.5</v>
      </c>
      <c r="D37" s="66">
        <f t="shared" si="1"/>
        <v>-1.4842884613349376</v>
      </c>
      <c r="E37" s="67">
        <f t="shared" si="0"/>
        <v>4692.25</v>
      </c>
      <c r="F37" s="31"/>
      <c r="G37" s="42"/>
      <c r="H37" s="160" t="s">
        <v>126</v>
      </c>
      <c r="I37" s="211">
        <f>2*I35</f>
        <v>4.1663060524218833</v>
      </c>
      <c r="J37" s="33"/>
    </row>
    <row r="38" spans="2:10" ht="12.75" x14ac:dyDescent="0.2">
      <c r="B38" s="18" t="s">
        <v>35</v>
      </c>
      <c r="C38" s="66">
        <v>68.7</v>
      </c>
      <c r="D38" s="66">
        <f t="shared" si="1"/>
        <v>-1.3882801520635952</v>
      </c>
      <c r="E38" s="67">
        <f t="shared" si="0"/>
        <v>4719.6900000000005</v>
      </c>
      <c r="F38" s="31"/>
      <c r="G38" s="42"/>
      <c r="I38" s="212"/>
      <c r="J38" s="33"/>
    </row>
    <row r="39" spans="2:10" ht="15.75" x14ac:dyDescent="0.25">
      <c r="B39" s="18" t="s">
        <v>36</v>
      </c>
      <c r="C39" s="66">
        <v>70.2</v>
      </c>
      <c r="D39" s="66">
        <f t="shared" si="1"/>
        <v>-0.66821783252853795</v>
      </c>
      <c r="E39" s="67">
        <f t="shared" si="0"/>
        <v>4928.04</v>
      </c>
      <c r="F39" s="31"/>
      <c r="G39" s="42"/>
      <c r="H39" s="160" t="s">
        <v>120</v>
      </c>
      <c r="I39" s="209">
        <f>I35*3</f>
        <v>6.2494590786328246</v>
      </c>
      <c r="J39" s="33"/>
    </row>
    <row r="40" spans="2:10" ht="12.75" x14ac:dyDescent="0.2">
      <c r="B40" s="18" t="s">
        <v>37</v>
      </c>
      <c r="C40" s="66">
        <v>70.400000000000006</v>
      </c>
      <c r="D40" s="66">
        <f t="shared" si="1"/>
        <v>-0.57220952325719565</v>
      </c>
      <c r="E40" s="67">
        <f t="shared" si="0"/>
        <v>4956.1600000000008</v>
      </c>
      <c r="F40" s="31"/>
      <c r="G40" s="42"/>
      <c r="I40" s="212"/>
      <c r="J40" s="33"/>
    </row>
    <row r="41" spans="2:10" ht="15.75" x14ac:dyDescent="0.25">
      <c r="B41" s="18" t="s">
        <v>39</v>
      </c>
      <c r="C41" s="66">
        <v>70.5</v>
      </c>
      <c r="D41" s="66">
        <f t="shared" si="1"/>
        <v>-0.52420536862152789</v>
      </c>
      <c r="E41" s="67">
        <f t="shared" si="0"/>
        <v>4970.25</v>
      </c>
      <c r="F41" s="31"/>
      <c r="G41" s="42"/>
      <c r="H41" s="160" t="s">
        <v>121</v>
      </c>
      <c r="I41" s="209">
        <f>I35*6</f>
        <v>12.498918157265649</v>
      </c>
      <c r="J41" s="33"/>
    </row>
    <row r="42" spans="2:10" ht="12.75" x14ac:dyDescent="0.2">
      <c r="B42" s="18" t="s">
        <v>40</v>
      </c>
      <c r="C42" s="66">
        <v>70.7</v>
      </c>
      <c r="D42" s="66">
        <f t="shared" si="1"/>
        <v>-0.42819705935018554</v>
      </c>
      <c r="E42" s="67">
        <f t="shared" si="0"/>
        <v>4998.4900000000007</v>
      </c>
      <c r="F42" s="31"/>
      <c r="G42" s="34"/>
      <c r="H42" s="35"/>
      <c r="I42" s="36"/>
      <c r="J42" s="37"/>
    </row>
    <row r="43" spans="2:10" ht="12.75" x14ac:dyDescent="0.2">
      <c r="B43" s="18" t="s">
        <v>41</v>
      </c>
      <c r="C43" s="66">
        <v>70.8</v>
      </c>
      <c r="D43" s="66">
        <f t="shared" si="1"/>
        <v>-0.38019290471451778</v>
      </c>
      <c r="E43" s="67">
        <f t="shared" si="0"/>
        <v>5012.6399999999994</v>
      </c>
      <c r="F43" s="31"/>
    </row>
    <row r="44" spans="2:10" ht="12.75" x14ac:dyDescent="0.2">
      <c r="B44" s="18" t="s">
        <v>42</v>
      </c>
      <c r="C44" s="66">
        <v>71.099999999999994</v>
      </c>
      <c r="D44" s="66">
        <f t="shared" si="1"/>
        <v>-0.23618044080750772</v>
      </c>
      <c r="E44" s="67">
        <f t="shared" si="0"/>
        <v>5055.2099999999991</v>
      </c>
      <c r="F44" s="31"/>
      <c r="G44" s="39"/>
      <c r="H44" s="40"/>
      <c r="I44" s="32"/>
      <c r="J44" s="41"/>
    </row>
    <row r="45" spans="2:10" ht="12.75" x14ac:dyDescent="0.2">
      <c r="B45" s="18" t="s">
        <v>43</v>
      </c>
      <c r="C45" s="66">
        <v>71.2</v>
      </c>
      <c r="D45" s="66">
        <f t="shared" si="1"/>
        <v>-0.18817628617183316</v>
      </c>
      <c r="E45" s="67">
        <f t="shared" si="0"/>
        <v>5069.4400000000005</v>
      </c>
      <c r="F45" s="31"/>
      <c r="G45" s="42"/>
      <c r="H45" s="94" t="s">
        <v>108</v>
      </c>
      <c r="I45" s="13"/>
      <c r="J45" s="33"/>
    </row>
    <row r="46" spans="2:10" ht="12.75" x14ac:dyDescent="0.2">
      <c r="B46" s="18" t="s">
        <v>44</v>
      </c>
      <c r="C46" s="66">
        <v>71.3</v>
      </c>
      <c r="D46" s="66">
        <f t="shared" si="1"/>
        <v>-0.1401721315361654</v>
      </c>
      <c r="E46" s="67">
        <f t="shared" si="0"/>
        <v>5083.6899999999996</v>
      </c>
      <c r="F46" s="31"/>
      <c r="G46" s="42"/>
      <c r="H46" s="38"/>
      <c r="I46" s="31"/>
      <c r="J46" s="33"/>
    </row>
    <row r="47" spans="2:10" ht="12.75" x14ac:dyDescent="0.2">
      <c r="B47" s="18" t="s">
        <v>45</v>
      </c>
      <c r="C47" s="66">
        <v>71.400000000000006</v>
      </c>
      <c r="D47" s="66">
        <f t="shared" si="1"/>
        <v>-9.2167976900490819E-2</v>
      </c>
      <c r="E47" s="67">
        <f t="shared" ref="E47:E64" si="2">C47*C47</f>
        <v>5097.9600000000009</v>
      </c>
      <c r="F47" s="31"/>
      <c r="G47" s="42"/>
      <c r="H47" s="98" t="s">
        <v>91</v>
      </c>
      <c r="I47" s="46"/>
      <c r="J47" s="33"/>
    </row>
    <row r="48" spans="2:10" ht="12.75" x14ac:dyDescent="0.2">
      <c r="B48" s="18" t="s">
        <v>46</v>
      </c>
      <c r="C48" s="66">
        <v>71.599999999999994</v>
      </c>
      <c r="D48" s="66">
        <f t="shared" si="1"/>
        <v>3.8403323708446884E-3</v>
      </c>
      <c r="E48" s="67">
        <f t="shared" si="2"/>
        <v>5126.5599999999995</v>
      </c>
      <c r="F48" s="31"/>
      <c r="G48" s="42"/>
      <c r="H48" s="97" t="s">
        <v>38</v>
      </c>
      <c r="I48" s="46"/>
      <c r="J48" s="33"/>
    </row>
    <row r="49" spans="2:26" ht="13.5" thickBot="1" x14ac:dyDescent="0.25">
      <c r="B49" s="18" t="s">
        <v>47</v>
      </c>
      <c r="C49" s="66">
        <v>71.7</v>
      </c>
      <c r="D49" s="66">
        <f t="shared" si="1"/>
        <v>5.1844487006519266E-2</v>
      </c>
      <c r="E49" s="67">
        <f t="shared" si="2"/>
        <v>5140.8900000000003</v>
      </c>
      <c r="F49" s="31"/>
      <c r="G49" s="42"/>
      <c r="H49" s="99" t="s">
        <v>4</v>
      </c>
      <c r="I49" s="53">
        <f>I22/I41</f>
        <v>1</v>
      </c>
      <c r="J49" s="33"/>
      <c r="K49" s="24" t="s">
        <v>89</v>
      </c>
    </row>
    <row r="50" spans="2:26" ht="13.5" thickBot="1" x14ac:dyDescent="0.25">
      <c r="B50" s="18" t="s">
        <v>48</v>
      </c>
      <c r="C50" s="66">
        <v>71.8</v>
      </c>
      <c r="D50" s="66">
        <f t="shared" si="1"/>
        <v>9.9848641642187014E-2</v>
      </c>
      <c r="E50" s="67">
        <f t="shared" si="2"/>
        <v>5155.24</v>
      </c>
      <c r="F50" s="31"/>
      <c r="G50" s="42"/>
      <c r="H50" s="14" t="s">
        <v>144</v>
      </c>
      <c r="I50" s="27">
        <f>I49</f>
        <v>1</v>
      </c>
      <c r="J50" s="33"/>
    </row>
    <row r="51" spans="2:26" ht="12.75" x14ac:dyDescent="0.2">
      <c r="B51" s="18" t="s">
        <v>49</v>
      </c>
      <c r="C51" s="66">
        <v>71.900000000000006</v>
      </c>
      <c r="D51" s="66">
        <f t="shared" si="1"/>
        <v>0.1478527962778616</v>
      </c>
      <c r="E51" s="67">
        <f t="shared" si="2"/>
        <v>5169.6100000000006</v>
      </c>
      <c r="F51" s="31"/>
      <c r="G51" s="34"/>
      <c r="H51" s="35"/>
      <c r="I51" s="36"/>
      <c r="J51" s="37"/>
    </row>
    <row r="52" spans="2:26" ht="12.75" x14ac:dyDescent="0.2">
      <c r="B52" s="18" t="s">
        <v>50</v>
      </c>
      <c r="C52" s="66">
        <v>72.400000000000006</v>
      </c>
      <c r="D52" s="66">
        <f t="shared" si="1"/>
        <v>0.38787356945621398</v>
      </c>
      <c r="E52" s="67">
        <f t="shared" si="2"/>
        <v>5241.7600000000011</v>
      </c>
      <c r="F52" s="31"/>
      <c r="G52" s="112"/>
      <c r="H52" s="113"/>
      <c r="I52" s="112"/>
      <c r="J52" s="112"/>
    </row>
    <row r="53" spans="2:26" ht="12.75" x14ac:dyDescent="0.2">
      <c r="B53" s="18" t="s">
        <v>51</v>
      </c>
      <c r="C53" s="66">
        <v>72.599999999999994</v>
      </c>
      <c r="D53" s="66">
        <f t="shared" si="1"/>
        <v>0.48388187872754951</v>
      </c>
      <c r="E53" s="67">
        <f t="shared" si="2"/>
        <v>5270.7599999999993</v>
      </c>
      <c r="F53" s="31"/>
      <c r="G53" s="42"/>
      <c r="H53" s="102"/>
      <c r="I53" s="111"/>
      <c r="J53" s="33"/>
    </row>
    <row r="54" spans="2:26" ht="12.75" x14ac:dyDescent="0.2">
      <c r="B54" s="18" t="s">
        <v>52</v>
      </c>
      <c r="C54" s="66">
        <v>72.900000000000006</v>
      </c>
      <c r="D54" s="66">
        <f t="shared" si="1"/>
        <v>0.62789434263456645</v>
      </c>
      <c r="E54" s="67">
        <f t="shared" si="2"/>
        <v>5314.4100000000008</v>
      </c>
      <c r="F54" s="31"/>
      <c r="G54" s="42"/>
      <c r="H54" s="100" t="s">
        <v>109</v>
      </c>
      <c r="I54" s="47"/>
      <c r="J54" s="33"/>
    </row>
    <row r="55" spans="2:26" ht="12.75" x14ac:dyDescent="0.2">
      <c r="B55" s="18" t="s">
        <v>53</v>
      </c>
      <c r="C55" s="66">
        <v>74</v>
      </c>
      <c r="D55" s="66">
        <f t="shared" si="1"/>
        <v>1.1559400436269389</v>
      </c>
      <c r="E55" s="67">
        <f t="shared" si="2"/>
        <v>5476</v>
      </c>
      <c r="F55" s="31"/>
      <c r="G55" s="42"/>
      <c r="H55" s="12"/>
      <c r="I55" s="46"/>
      <c r="J55" s="33"/>
    </row>
    <row r="56" spans="2:26" ht="12.75" x14ac:dyDescent="0.2">
      <c r="B56" s="18" t="s">
        <v>54</v>
      </c>
      <c r="C56" s="66">
        <v>74.099999999999994</v>
      </c>
      <c r="D56" s="66">
        <f t="shared" si="1"/>
        <v>1.2039441982626067</v>
      </c>
      <c r="E56" s="67">
        <f t="shared" si="2"/>
        <v>5490.8099999999995</v>
      </c>
      <c r="F56" s="31"/>
      <c r="G56" s="42"/>
      <c r="H56" s="95"/>
      <c r="I56" s="46"/>
      <c r="J56" s="3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2:26" ht="12.75" x14ac:dyDescent="0.2">
      <c r="B57" s="18" t="s">
        <v>55</v>
      </c>
      <c r="C57" s="66">
        <v>74.2</v>
      </c>
      <c r="D57" s="66">
        <f t="shared" si="1"/>
        <v>1.2519483528982813</v>
      </c>
      <c r="E57" s="67">
        <f t="shared" si="2"/>
        <v>5505.64</v>
      </c>
      <c r="F57" s="31"/>
      <c r="G57" s="42"/>
      <c r="I57" s="109">
        <f>(+I18-C77)/I39</f>
        <v>1</v>
      </c>
      <c r="J57" s="3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2:26" ht="12.75" x14ac:dyDescent="0.2">
      <c r="B58" s="18" t="s">
        <v>56</v>
      </c>
      <c r="C58" s="66">
        <v>74.599999999999994</v>
      </c>
      <c r="D58" s="66">
        <f t="shared" si="1"/>
        <v>1.4439649714409593</v>
      </c>
      <c r="E58" s="67">
        <f t="shared" si="2"/>
        <v>5565.1599999999989</v>
      </c>
      <c r="F58" s="31"/>
      <c r="G58" s="42"/>
      <c r="H58" s="95"/>
      <c r="I58" s="46"/>
      <c r="J58" s="3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2:26" ht="12.75" x14ac:dyDescent="0.2">
      <c r="B59" s="18" t="s">
        <v>58</v>
      </c>
      <c r="C59" s="66">
        <v>74.8</v>
      </c>
      <c r="D59" s="66">
        <f t="shared" si="1"/>
        <v>1.5399732807123014</v>
      </c>
      <c r="E59" s="67">
        <f t="shared" si="2"/>
        <v>5595.04</v>
      </c>
      <c r="F59" s="31"/>
      <c r="G59" s="42"/>
      <c r="H59" s="110" t="s">
        <v>57</v>
      </c>
      <c r="I59" s="31"/>
      <c r="J59" s="3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2:26" ht="12.75" x14ac:dyDescent="0.2">
      <c r="B60" s="18" t="s">
        <v>59</v>
      </c>
      <c r="C60" s="66">
        <v>75.599999999999994</v>
      </c>
      <c r="D60" s="66">
        <f t="shared" si="1"/>
        <v>1.924006517797664</v>
      </c>
      <c r="E60" s="67">
        <f t="shared" si="2"/>
        <v>5715.3599999999988</v>
      </c>
      <c r="F60" s="31"/>
      <c r="G60" s="42"/>
      <c r="H60" s="12"/>
      <c r="I60" s="46"/>
      <c r="J60" s="3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2:26" ht="12.75" x14ac:dyDescent="0.2">
      <c r="B61" s="18" t="s">
        <v>60</v>
      </c>
      <c r="C61" s="66">
        <v>75.8</v>
      </c>
      <c r="D61" s="66">
        <f t="shared" si="1"/>
        <v>2.0200148270690064</v>
      </c>
      <c r="E61" s="67">
        <f t="shared" si="2"/>
        <v>5745.6399999999994</v>
      </c>
      <c r="F61" s="31"/>
      <c r="G61" s="42"/>
      <c r="H61" s="95"/>
      <c r="I61" s="46"/>
      <c r="J61" s="33"/>
    </row>
    <row r="62" spans="2:26" ht="12.75" x14ac:dyDescent="0.2">
      <c r="B62" s="18" t="s">
        <v>61</v>
      </c>
      <c r="C62" s="66">
        <v>75.900000000000006</v>
      </c>
      <c r="D62" s="66">
        <f t="shared" si="1"/>
        <v>2.068018981704681</v>
      </c>
      <c r="E62" s="67">
        <f t="shared" si="2"/>
        <v>5760.8100000000013</v>
      </c>
      <c r="F62" s="31"/>
      <c r="G62" s="42"/>
      <c r="H62" s="101" t="s">
        <v>4</v>
      </c>
      <c r="I62" s="10">
        <f>(+C77-I19)/I39</f>
        <v>1</v>
      </c>
      <c r="J62" s="33"/>
    </row>
    <row r="63" spans="2:26" ht="13.5" thickBot="1" x14ac:dyDescent="0.25">
      <c r="B63" s="18" t="s">
        <v>62</v>
      </c>
      <c r="C63" s="66">
        <v>76.099999999999994</v>
      </c>
      <c r="D63" s="66">
        <f t="shared" si="1"/>
        <v>2.1640272909760165</v>
      </c>
      <c r="E63" s="67">
        <f t="shared" si="2"/>
        <v>5791.2099999999991</v>
      </c>
      <c r="F63" s="31"/>
      <c r="G63" s="42"/>
      <c r="J63" s="33"/>
      <c r="K63" s="24" t="s">
        <v>92</v>
      </c>
    </row>
    <row r="64" spans="2:26" ht="13.5" thickBot="1" x14ac:dyDescent="0.25">
      <c r="B64" s="18" t="s">
        <v>63</v>
      </c>
      <c r="C64" s="66">
        <v>76</v>
      </c>
      <c r="D64" s="66">
        <f t="shared" si="1"/>
        <v>2.1160231363403486</v>
      </c>
      <c r="E64" s="67">
        <f t="shared" si="2"/>
        <v>5776</v>
      </c>
      <c r="F64" s="31"/>
      <c r="G64" s="42"/>
      <c r="H64" s="11" t="s">
        <v>145</v>
      </c>
      <c r="I64" s="28">
        <f>IF(I57&lt;I62,I57,I62)</f>
        <v>1</v>
      </c>
      <c r="J64" s="33"/>
    </row>
    <row r="65" spans="2:10" ht="12.75" x14ac:dyDescent="0.2">
      <c r="B65"/>
      <c r="C65"/>
      <c r="D65"/>
      <c r="E65"/>
      <c r="F65" s="31"/>
      <c r="G65" s="42"/>
      <c r="J65" s="33"/>
    </row>
    <row r="66" spans="2:10" ht="12.75" x14ac:dyDescent="0.2">
      <c r="B66"/>
      <c r="C66"/>
      <c r="D66"/>
      <c r="E66"/>
      <c r="F66" s="31"/>
      <c r="G66" s="42"/>
      <c r="H66" s="223" t="str">
        <f>IF(I64&lt;1.33,"Machine incapable","Machine capable")</f>
        <v>Machine incapable</v>
      </c>
      <c r="I66" s="223"/>
      <c r="J66" s="33"/>
    </row>
    <row r="67" spans="2:10" ht="12.75" x14ac:dyDescent="0.2">
      <c r="B67"/>
      <c r="C67"/>
      <c r="D67"/>
      <c r="E67"/>
      <c r="F67" s="31"/>
      <c r="G67" s="56"/>
      <c r="H67" s="57"/>
      <c r="I67" s="58"/>
      <c r="J67" s="56"/>
    </row>
    <row r="68" spans="2:10" ht="13.5" thickBot="1" x14ac:dyDescent="0.25">
      <c r="B68"/>
      <c r="C68"/>
      <c r="D68"/>
      <c r="E68"/>
      <c r="F68" s="31"/>
      <c r="G68" s="60"/>
      <c r="H68" s="57"/>
      <c r="I68" s="58"/>
      <c r="J68" s="61"/>
    </row>
    <row r="69" spans="2:10" ht="13.5" thickBot="1" x14ac:dyDescent="0.25">
      <c r="B69"/>
      <c r="C69"/>
      <c r="D69"/>
      <c r="E69"/>
      <c r="F69" s="31"/>
      <c r="G69" s="62"/>
      <c r="H69" s="64" t="s">
        <v>64</v>
      </c>
      <c r="I69" s="65">
        <f>MAXA(C15:C64)</f>
        <v>76.099999999999994</v>
      </c>
      <c r="J69" s="63"/>
    </row>
    <row r="70" spans="2:10" ht="13.5" thickBot="1" x14ac:dyDescent="0.25">
      <c r="B70"/>
      <c r="C70"/>
      <c r="D70"/>
      <c r="E70"/>
      <c r="F70" s="31"/>
      <c r="G70" s="62"/>
      <c r="H70" s="54"/>
      <c r="I70" s="55"/>
      <c r="J70" s="63"/>
    </row>
    <row r="71" spans="2:10" ht="13.5" thickBot="1" x14ac:dyDescent="0.25">
      <c r="B71"/>
      <c r="C71"/>
      <c r="D71"/>
      <c r="E71"/>
      <c r="F71" s="31"/>
      <c r="G71" s="62"/>
      <c r="H71" s="64" t="s">
        <v>65</v>
      </c>
      <c r="I71" s="65">
        <f>MINA(C15:C64)</f>
        <v>68.400000000000006</v>
      </c>
      <c r="J71" s="63"/>
    </row>
    <row r="72" spans="2:10" ht="12.75" x14ac:dyDescent="0.2">
      <c r="B72"/>
      <c r="C72"/>
      <c r="D72"/>
      <c r="E72"/>
      <c r="F72" s="31"/>
      <c r="G72" s="62"/>
      <c r="H72" s="54"/>
      <c r="I72" s="55"/>
      <c r="J72" s="63"/>
    </row>
    <row r="73" spans="2:10" ht="12.75" x14ac:dyDescent="0.2">
      <c r="B73"/>
      <c r="C73"/>
      <c r="D73"/>
      <c r="E73"/>
      <c r="F73" s="31"/>
      <c r="G73" s="56"/>
      <c r="H73" s="57"/>
      <c r="I73" s="58"/>
      <c r="J73" s="56"/>
    </row>
    <row r="74" spans="2:10" ht="12" customHeight="1" x14ac:dyDescent="0.2">
      <c r="B74"/>
      <c r="C74"/>
      <c r="D74"/>
      <c r="E74"/>
      <c r="F74" s="31"/>
      <c r="G74" s="52"/>
      <c r="H74" s="52"/>
      <c r="I74" s="52"/>
      <c r="J74" s="52"/>
    </row>
    <row r="75" spans="2:10" ht="3.95" customHeight="1" x14ac:dyDescent="0.2">
      <c r="B75" s="48"/>
      <c r="C75" s="31"/>
      <c r="D75" s="31"/>
      <c r="E75" s="31"/>
      <c r="F75" s="31"/>
      <c r="G75" s="52"/>
      <c r="H75" s="59"/>
      <c r="I75" s="52"/>
      <c r="J75" s="52"/>
    </row>
    <row r="76" spans="2:10" ht="12" customHeight="1" x14ac:dyDescent="0.2">
      <c r="B76" s="17" t="s">
        <v>66</v>
      </c>
      <c r="C76" s="26">
        <f>SUM(C15:C64)</f>
        <v>3579.6000000000004</v>
      </c>
      <c r="D76" s="26"/>
      <c r="E76" s="26">
        <f>SUM(E15:E64)</f>
        <v>256483.36000000002</v>
      </c>
      <c r="F76" s="31"/>
      <c r="G76" s="20" t="s">
        <v>4</v>
      </c>
      <c r="H76" s="102"/>
      <c r="I76" s="49"/>
    </row>
    <row r="77" spans="2:10" ht="12" customHeight="1" thickBot="1" x14ac:dyDescent="0.25">
      <c r="B77" s="18" t="s">
        <v>143</v>
      </c>
      <c r="C77" s="26">
        <f>SUM(C15:C64)/I29</f>
        <v>71.592000000000013</v>
      </c>
      <c r="D77" s="106"/>
      <c r="E77" s="31"/>
      <c r="F77" s="31"/>
      <c r="H77" s="50" t="s">
        <v>67</v>
      </c>
      <c r="I77" s="213">
        <v>42747</v>
      </c>
    </row>
    <row r="78" spans="2:10" ht="12" customHeight="1" x14ac:dyDescent="0.2">
      <c r="B78" s="19" t="s">
        <v>142</v>
      </c>
      <c r="C78" s="26">
        <f>MAXA(C15:C64)-MINA(C15:C64)</f>
        <v>7.6999999999999886</v>
      </c>
      <c r="D78" s="106"/>
      <c r="E78" s="51"/>
      <c r="F78" s="31"/>
      <c r="G78" s="52"/>
      <c r="I78" s="214"/>
      <c r="J78" s="31"/>
    </row>
    <row r="79" spans="2:10" ht="3.95" customHeight="1" x14ac:dyDescent="0.2">
      <c r="B79" s="52"/>
      <c r="C79" s="52"/>
      <c r="D79" s="52"/>
      <c r="E79" s="52"/>
      <c r="F79" s="52"/>
      <c r="G79" s="52"/>
      <c r="I79" s="214"/>
      <c r="J79" s="52"/>
    </row>
    <row r="80" spans="2:10" ht="13.5" thickBot="1" x14ac:dyDescent="0.25">
      <c r="H80" s="50" t="s">
        <v>68</v>
      </c>
      <c r="I80" s="215" t="s">
        <v>146</v>
      </c>
      <c r="J80" s="25"/>
    </row>
  </sheetData>
  <mergeCells count="14">
    <mergeCell ref="C13:C14"/>
    <mergeCell ref="C10:D10"/>
    <mergeCell ref="H66:I66"/>
    <mergeCell ref="P18:Q18"/>
    <mergeCell ref="S18:T18"/>
    <mergeCell ref="P19:Q19"/>
    <mergeCell ref="S19:T19"/>
    <mergeCell ref="P20:Q20"/>
    <mergeCell ref="S20:T20"/>
    <mergeCell ref="E10:G10"/>
    <mergeCell ref="I10:J10"/>
    <mergeCell ref="P15:U16"/>
    <mergeCell ref="P17:Q17"/>
    <mergeCell ref="S17:T17"/>
  </mergeCells>
  <phoneticPr fontId="6" type="noConversion"/>
  <printOptions horizontalCentered="1" verticalCentered="1" gridLinesSet="0"/>
  <pageMargins left="0.19685039370078741" right="0.19685039370078741" top="0.59055118110236227" bottom="3.937007874015748E-2" header="0.31496062992125984" footer="7.874015748031496E-2"/>
  <pageSetup paperSize="9" scale="87" orientation="portrait" horizontalDpi="300" verticalDpi="300" r:id="rId1"/>
  <headerFooter alignWithMargins="0">
    <oddHeader xml:space="preserve">&amp;C&amp;"Arial,Bold"&amp;20Machine Capability Study
</oddHeader>
    <oddFooter xml:space="preserve">&amp;R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5"/>
  <sheetViews>
    <sheetView topLeftCell="A18" zoomScale="80" zoomScaleNormal="80" workbookViewId="0">
      <selection activeCell="E28" sqref="E28:F28"/>
    </sheetView>
  </sheetViews>
  <sheetFormatPr baseColWidth="10" defaultRowHeight="19.5" x14ac:dyDescent="0.15"/>
  <cols>
    <col min="1" max="1" width="3.1640625" customWidth="1"/>
    <col min="2" max="2" width="24.83203125" customWidth="1"/>
    <col min="3" max="3" width="19" customWidth="1"/>
    <col min="4" max="4" width="28.83203125" customWidth="1"/>
    <col min="5" max="5" width="16.5" style="119" customWidth="1"/>
    <col min="6" max="7" width="27.1640625" style="120" customWidth="1"/>
    <col min="8" max="8" width="35.6640625" customWidth="1"/>
    <col min="9" max="9" width="29.5" customWidth="1"/>
    <col min="10" max="10" width="34.33203125" customWidth="1"/>
    <col min="12" max="12" width="43" customWidth="1"/>
    <col min="13" max="13" width="22.33203125" customWidth="1"/>
    <col min="14" max="14" width="18.83203125" style="114" customWidth="1"/>
  </cols>
  <sheetData>
    <row r="1" spans="2:14" ht="20.25" thickBot="1" x14ac:dyDescent="0.2"/>
    <row r="2" spans="2:14" x14ac:dyDescent="0.15">
      <c r="D2" s="251" t="s">
        <v>140</v>
      </c>
      <c r="E2" s="252"/>
      <c r="F2" s="252"/>
      <c r="G2" s="253"/>
    </row>
    <row r="3" spans="2:14" ht="20.25" thickBot="1" x14ac:dyDescent="0.2">
      <c r="D3" s="254"/>
      <c r="E3" s="255"/>
      <c r="F3" s="255"/>
      <c r="G3" s="256"/>
    </row>
    <row r="4" spans="2:14" ht="20.25" thickBot="1" x14ac:dyDescent="0.2"/>
    <row r="5" spans="2:14" ht="20.25" thickBot="1" x14ac:dyDescent="0.4">
      <c r="D5" s="181" t="s">
        <v>117</v>
      </c>
      <c r="E5" s="182">
        <f>'CM-FOUR-05'!I29</f>
        <v>50</v>
      </c>
    </row>
    <row r="6" spans="2:14" ht="20.25" thickBot="1" x14ac:dyDescent="0.2"/>
    <row r="7" spans="2:14" ht="20.25" thickBot="1" x14ac:dyDescent="0.3">
      <c r="B7" s="131" t="s">
        <v>107</v>
      </c>
    </row>
    <row r="8" spans="2:14" ht="24" thickBot="1" x14ac:dyDescent="0.4">
      <c r="B8" s="130">
        <f>'CM-FOUR-05'!C15</f>
        <v>71.8</v>
      </c>
      <c r="C8" s="125" t="s">
        <v>100</v>
      </c>
      <c r="D8" s="257" t="s">
        <v>88</v>
      </c>
      <c r="E8" s="258"/>
      <c r="F8" s="243"/>
      <c r="G8" s="244"/>
      <c r="H8" s="115">
        <f>SQRT(E5)</f>
        <v>7.0710678118654755</v>
      </c>
      <c r="I8" s="184"/>
      <c r="J8" s="143">
        <f>INT(H8+1)</f>
        <v>8</v>
      </c>
    </row>
    <row r="9" spans="2:14" ht="20.25" thickBot="1" x14ac:dyDescent="0.4">
      <c r="B9" s="130">
        <f>'CM-FOUR-05'!C16</f>
        <v>71.7</v>
      </c>
    </row>
    <row r="10" spans="2:14" ht="24" thickBot="1" x14ac:dyDescent="0.4">
      <c r="B10" s="130">
        <f>'CM-FOUR-05'!C17</f>
        <v>71.599999999999994</v>
      </c>
      <c r="C10" s="125" t="s">
        <v>101</v>
      </c>
      <c r="D10" s="261" t="s">
        <v>96</v>
      </c>
      <c r="E10" s="262"/>
      <c r="F10" s="243"/>
      <c r="G10" s="263"/>
      <c r="H10" s="244"/>
      <c r="I10" s="126"/>
      <c r="J10" s="264">
        <f>MAX(B8:B57)-MIN(B8:B57)</f>
        <v>7.6999999999999886</v>
      </c>
      <c r="K10" s="265"/>
      <c r="L10" s="142"/>
      <c r="M10" s="142"/>
    </row>
    <row r="11" spans="2:14" x14ac:dyDescent="0.35">
      <c r="B11" s="130">
        <f>'CM-FOUR-05'!C18</f>
        <v>71.5</v>
      </c>
    </row>
    <row r="12" spans="2:14" ht="20.25" thickBot="1" x14ac:dyDescent="0.4">
      <c r="B12" s="130">
        <f>'CM-FOUR-05'!C19</f>
        <v>71.400000000000006</v>
      </c>
    </row>
    <row r="13" spans="2:14" ht="58.5" customHeight="1" thickBot="1" x14ac:dyDescent="0.4">
      <c r="B13" s="130">
        <f>'CM-FOUR-05'!C20</f>
        <v>71.3</v>
      </c>
      <c r="D13" s="257" t="s">
        <v>95</v>
      </c>
      <c r="E13" s="258"/>
      <c r="F13" s="243"/>
      <c r="G13" s="244"/>
      <c r="H13" s="116">
        <f>J10/H8</f>
        <v>1.0889444430272814</v>
      </c>
      <c r="I13" s="185"/>
      <c r="J13" s="114"/>
    </row>
    <row r="14" spans="2:14" ht="24.75" customHeight="1" thickBot="1" x14ac:dyDescent="0.4">
      <c r="B14" s="130">
        <f>'CM-FOUR-05'!C21</f>
        <v>71.099999999999994</v>
      </c>
      <c r="K14" s="123"/>
      <c r="L14" s="123"/>
      <c r="M14" s="123"/>
      <c r="N14" s="124"/>
    </row>
    <row r="15" spans="2:14" ht="24.75" customHeight="1" thickBot="1" x14ac:dyDescent="0.4">
      <c r="B15" s="130">
        <f>'CM-FOUR-05'!C22</f>
        <v>71.3</v>
      </c>
      <c r="D15" s="266" t="s">
        <v>103</v>
      </c>
      <c r="E15" s="267"/>
      <c r="F15" s="268"/>
      <c r="G15" s="247" t="s">
        <v>104</v>
      </c>
      <c r="H15" s="248"/>
      <c r="I15" s="127"/>
      <c r="J15" s="272" t="s">
        <v>105</v>
      </c>
      <c r="K15" s="273"/>
      <c r="L15" s="274"/>
      <c r="M15" s="144">
        <f>MIN(B8:B57)</f>
        <v>68.400000000000006</v>
      </c>
      <c r="N15" s="259">
        <f>M15-M16/2</f>
        <v>67.855527778486362</v>
      </c>
    </row>
    <row r="16" spans="2:14" ht="38.25" customHeight="1" thickBot="1" x14ac:dyDescent="0.4">
      <c r="B16" s="130">
        <f>'CM-FOUR-05'!C23</f>
        <v>71</v>
      </c>
      <c r="C16" s="125" t="s">
        <v>102</v>
      </c>
      <c r="D16" s="269"/>
      <c r="E16" s="270"/>
      <c r="F16" s="271"/>
      <c r="G16" s="249"/>
      <c r="H16" s="250"/>
      <c r="I16" s="128"/>
      <c r="J16" s="275"/>
      <c r="K16" s="276"/>
      <c r="L16" s="277"/>
      <c r="M16" s="200">
        <f>H13</f>
        <v>1.0889444430272814</v>
      </c>
      <c r="N16" s="260"/>
    </row>
    <row r="17" spans="2:14" s="139" customFormat="1" ht="25.5" customHeight="1" x14ac:dyDescent="0.35">
      <c r="B17" s="130">
        <f>'CM-FOUR-05'!C24</f>
        <v>70.7</v>
      </c>
      <c r="C17" s="136"/>
      <c r="D17" s="137"/>
      <c r="E17" s="137"/>
      <c r="F17" s="137"/>
      <c r="G17" s="137"/>
      <c r="H17" s="137"/>
      <c r="I17" s="137"/>
      <c r="J17" s="138"/>
      <c r="K17" s="138"/>
      <c r="L17" s="138"/>
      <c r="M17" s="123"/>
      <c r="N17" s="124"/>
    </row>
    <row r="18" spans="2:14" s="139" customFormat="1" ht="25.5" customHeight="1" x14ac:dyDescent="0.35">
      <c r="B18" s="130">
        <f>'CM-FOUR-05'!C25</f>
        <v>70.5</v>
      </c>
      <c r="C18" s="136" t="s">
        <v>115</v>
      </c>
      <c r="D18" s="145" t="s">
        <v>116</v>
      </c>
      <c r="E18" s="145"/>
      <c r="F18" s="145"/>
      <c r="G18" s="145"/>
      <c r="H18" s="145"/>
      <c r="I18" s="145"/>
      <c r="J18" s="138"/>
      <c r="K18" s="138"/>
      <c r="L18" s="138"/>
      <c r="M18" s="123"/>
      <c r="N18" s="124"/>
    </row>
    <row r="19" spans="2:14" ht="24.75" customHeight="1" thickBot="1" x14ac:dyDescent="0.4">
      <c r="B19" s="130">
        <f>'CM-FOUR-05'!C26</f>
        <v>70.400000000000006</v>
      </c>
      <c r="K19" s="123"/>
      <c r="L19" s="123"/>
      <c r="M19" s="123"/>
      <c r="N19" s="124"/>
    </row>
    <row r="20" spans="2:14" ht="24.75" customHeight="1" x14ac:dyDescent="0.35">
      <c r="B20" s="130">
        <f>'CM-FOUR-05'!C27</f>
        <v>70.3</v>
      </c>
      <c r="D20" s="134" t="s">
        <v>98</v>
      </c>
      <c r="E20" s="245" t="s">
        <v>106</v>
      </c>
      <c r="F20" s="246"/>
      <c r="G20" s="187" t="s">
        <v>99</v>
      </c>
      <c r="H20" s="187" t="s">
        <v>134</v>
      </c>
      <c r="I20" s="187" t="s">
        <v>136</v>
      </c>
      <c r="J20" s="135" t="s">
        <v>135</v>
      </c>
      <c r="K20" s="123"/>
      <c r="L20" s="123"/>
      <c r="M20" s="123"/>
      <c r="N20" s="124"/>
    </row>
    <row r="21" spans="2:14" ht="24.75" customHeight="1" x14ac:dyDescent="0.35">
      <c r="B21" s="130">
        <f>'CM-FOUR-05'!C28</f>
        <v>70.2</v>
      </c>
      <c r="D21" s="216">
        <v>69</v>
      </c>
      <c r="E21" s="278" t="s">
        <v>148</v>
      </c>
      <c r="F21" s="279"/>
      <c r="G21" s="180">
        <v>8</v>
      </c>
      <c r="H21" s="183">
        <f>G21/$E$5</f>
        <v>0.16</v>
      </c>
      <c r="I21" s="186">
        <f>G21</f>
        <v>8</v>
      </c>
      <c r="J21" s="188">
        <f>H21</f>
        <v>0.16</v>
      </c>
      <c r="K21" s="123"/>
      <c r="L21" s="123"/>
      <c r="M21" s="123"/>
      <c r="N21" s="124"/>
    </row>
    <row r="22" spans="2:14" ht="24.75" customHeight="1" x14ac:dyDescent="0.35">
      <c r="B22" s="130">
        <f>'CM-FOUR-05'!C29</f>
        <v>70.099999999999994</v>
      </c>
      <c r="D22" s="132">
        <v>71.099999999999994</v>
      </c>
      <c r="E22" s="278" t="s">
        <v>149</v>
      </c>
      <c r="F22" s="279"/>
      <c r="G22" s="180">
        <v>12</v>
      </c>
      <c r="H22" s="183">
        <f t="shared" ref="H22:H28" si="0">G22/$E$5</f>
        <v>0.24</v>
      </c>
      <c r="I22" s="186">
        <f>SUM(G21:G22)</f>
        <v>20</v>
      </c>
      <c r="J22" s="188">
        <f>SUM(H21:H22)</f>
        <v>0.4</v>
      </c>
      <c r="K22" s="123"/>
      <c r="L22" s="123"/>
      <c r="M22" s="123"/>
      <c r="N22" s="124"/>
    </row>
    <row r="23" spans="2:14" ht="24.75" customHeight="1" x14ac:dyDescent="0.35">
      <c r="B23" s="130">
        <f>'CM-FOUR-05'!C30</f>
        <v>70</v>
      </c>
      <c r="D23" s="132">
        <v>72.2</v>
      </c>
      <c r="E23" s="278" t="s">
        <v>150</v>
      </c>
      <c r="F23" s="279"/>
      <c r="G23" s="180">
        <v>17</v>
      </c>
      <c r="H23" s="183">
        <f t="shared" si="0"/>
        <v>0.34</v>
      </c>
      <c r="I23" s="186">
        <f>SUM(G21:G23)</f>
        <v>37</v>
      </c>
      <c r="J23" s="188">
        <f>SUM(H21:H23)</f>
        <v>0.74</v>
      </c>
      <c r="K23" s="123"/>
      <c r="L23" s="123"/>
      <c r="M23" s="123"/>
      <c r="N23" s="124"/>
    </row>
    <row r="24" spans="2:14" ht="24.75" customHeight="1" x14ac:dyDescent="0.35">
      <c r="B24" s="130">
        <f>'CM-FOUR-05'!C31</f>
        <v>69.599999999999994</v>
      </c>
      <c r="D24" s="132">
        <v>73.3</v>
      </c>
      <c r="E24" s="278" t="s">
        <v>151</v>
      </c>
      <c r="F24" s="279"/>
      <c r="G24" s="180">
        <v>3</v>
      </c>
      <c r="H24" s="183">
        <f t="shared" si="0"/>
        <v>0.06</v>
      </c>
      <c r="I24" s="186">
        <f>SUM(G21:G24)</f>
        <v>40</v>
      </c>
      <c r="J24" s="188">
        <f>SUM(H21:H24)</f>
        <v>0.8</v>
      </c>
      <c r="K24" s="123"/>
      <c r="L24" s="123"/>
      <c r="M24" s="123"/>
      <c r="N24" s="124"/>
    </row>
    <row r="25" spans="2:14" ht="24.75" customHeight="1" x14ac:dyDescent="0.35">
      <c r="B25" s="130">
        <f>'CM-FOUR-05'!C32</f>
        <v>69.3</v>
      </c>
      <c r="D25" s="132">
        <v>74.400000000000006</v>
      </c>
      <c r="E25" s="278" t="s">
        <v>152</v>
      </c>
      <c r="F25" s="279"/>
      <c r="G25" s="180">
        <v>2</v>
      </c>
      <c r="H25" s="183">
        <f t="shared" si="0"/>
        <v>0.04</v>
      </c>
      <c r="I25" s="186">
        <f>SUM(G21:G25)</f>
        <v>42</v>
      </c>
      <c r="J25" s="188">
        <f>SUM(H21:H25)</f>
        <v>0.84000000000000008</v>
      </c>
      <c r="K25" s="123"/>
      <c r="L25" s="123"/>
      <c r="M25" s="123"/>
      <c r="N25" s="124"/>
    </row>
    <row r="26" spans="2:14" ht="24.75" customHeight="1" x14ac:dyDescent="0.35">
      <c r="B26" s="130">
        <f>'CM-FOUR-05'!C33</f>
        <v>69</v>
      </c>
      <c r="D26" s="132">
        <v>75.5</v>
      </c>
      <c r="E26" s="278" t="s">
        <v>153</v>
      </c>
      <c r="F26" s="279"/>
      <c r="G26" s="180">
        <v>3</v>
      </c>
      <c r="H26" s="183">
        <f t="shared" si="0"/>
        <v>0.06</v>
      </c>
      <c r="I26" s="186">
        <f>SUM(G21:G26)</f>
        <v>45</v>
      </c>
      <c r="J26" s="188">
        <f>SUM(H21:H26)</f>
        <v>0.90000000000000013</v>
      </c>
      <c r="K26" s="123"/>
      <c r="L26" s="123"/>
      <c r="M26" s="123"/>
      <c r="N26" s="124"/>
    </row>
    <row r="27" spans="2:14" ht="24.75" customHeight="1" x14ac:dyDescent="0.35">
      <c r="B27" s="130">
        <f>'CM-FOUR-05'!C34</f>
        <v>68.900000000000006</v>
      </c>
      <c r="D27" s="132">
        <v>76.599999999999994</v>
      </c>
      <c r="E27" s="280" t="s">
        <v>154</v>
      </c>
      <c r="F27" s="281"/>
      <c r="G27" s="180">
        <v>5</v>
      </c>
      <c r="H27" s="183">
        <f t="shared" si="0"/>
        <v>0.1</v>
      </c>
      <c r="I27" s="186">
        <f>SUM(G21:G27)</f>
        <v>50</v>
      </c>
      <c r="J27" s="188">
        <f>SUM(H21:H27)</f>
        <v>1.0000000000000002</v>
      </c>
      <c r="K27" s="123"/>
      <c r="L27" s="123"/>
      <c r="M27" s="123"/>
      <c r="N27" s="124"/>
    </row>
    <row r="28" spans="2:14" ht="24.75" customHeight="1" thickBot="1" x14ac:dyDescent="0.4">
      <c r="B28" s="130">
        <f>'CM-FOUR-05'!C35</f>
        <v>68.7</v>
      </c>
      <c r="D28" s="133">
        <v>77.7</v>
      </c>
      <c r="E28" s="282" t="s">
        <v>155</v>
      </c>
      <c r="F28" s="283"/>
      <c r="G28" s="189">
        <v>0</v>
      </c>
      <c r="H28" s="190">
        <f t="shared" si="0"/>
        <v>0</v>
      </c>
      <c r="I28" s="191">
        <f>SUM(G21:G28)</f>
        <v>50</v>
      </c>
      <c r="J28" s="192">
        <f>SUM(H21:H28)</f>
        <v>1.0000000000000002</v>
      </c>
      <c r="K28" s="123"/>
      <c r="L28" s="123"/>
      <c r="M28" s="123"/>
      <c r="N28" s="124"/>
    </row>
    <row r="29" spans="2:14" x14ac:dyDescent="0.35">
      <c r="B29" s="130">
        <f>'CM-FOUR-05'!C36</f>
        <v>68.400000000000006</v>
      </c>
    </row>
    <row r="30" spans="2:14" x14ac:dyDescent="0.35">
      <c r="B30" s="130">
        <f>'CM-FOUR-05'!C37</f>
        <v>68.5</v>
      </c>
      <c r="H30" s="141"/>
      <c r="I30" s="141"/>
    </row>
    <row r="31" spans="2:14" x14ac:dyDescent="0.35">
      <c r="B31" s="130">
        <f>'CM-FOUR-05'!C38</f>
        <v>68.7</v>
      </c>
      <c r="H31" s="141"/>
      <c r="I31" s="141"/>
    </row>
    <row r="32" spans="2:14" x14ac:dyDescent="0.35">
      <c r="B32" s="130">
        <f>'CM-FOUR-05'!C39</f>
        <v>70.2</v>
      </c>
      <c r="H32" s="141"/>
      <c r="I32" s="141"/>
    </row>
    <row r="33" spans="2:9" x14ac:dyDescent="0.35">
      <c r="B33" s="130">
        <f>'CM-FOUR-05'!C40</f>
        <v>70.400000000000006</v>
      </c>
      <c r="H33" s="141"/>
      <c r="I33" s="141"/>
    </row>
    <row r="34" spans="2:9" x14ac:dyDescent="0.35">
      <c r="B34" s="130">
        <f>'CM-FOUR-05'!C41</f>
        <v>70.5</v>
      </c>
      <c r="H34" s="141"/>
      <c r="I34" s="141"/>
    </row>
    <row r="35" spans="2:9" x14ac:dyDescent="0.35">
      <c r="B35" s="130">
        <f>'CM-FOUR-05'!C42</f>
        <v>70.7</v>
      </c>
      <c r="H35" s="141"/>
      <c r="I35" s="141"/>
    </row>
    <row r="36" spans="2:9" x14ac:dyDescent="0.35">
      <c r="B36" s="130">
        <f>'CM-FOUR-05'!C43</f>
        <v>70.8</v>
      </c>
      <c r="H36" s="141"/>
      <c r="I36" s="141"/>
    </row>
    <row r="37" spans="2:9" x14ac:dyDescent="0.35">
      <c r="B37" s="130">
        <f>'CM-FOUR-05'!C44</f>
        <v>71.099999999999994</v>
      </c>
      <c r="H37" s="141"/>
      <c r="I37" s="141"/>
    </row>
    <row r="38" spans="2:9" x14ac:dyDescent="0.35">
      <c r="B38" s="130">
        <f>'CM-FOUR-05'!C45</f>
        <v>71.2</v>
      </c>
      <c r="H38" s="141"/>
      <c r="I38" s="141"/>
    </row>
    <row r="39" spans="2:9" x14ac:dyDescent="0.35">
      <c r="B39" s="130">
        <f>'CM-FOUR-05'!C46</f>
        <v>71.3</v>
      </c>
      <c r="H39" s="141"/>
      <c r="I39" s="141"/>
    </row>
    <row r="40" spans="2:9" x14ac:dyDescent="0.35">
      <c r="B40" s="130">
        <f>'CM-FOUR-05'!C47</f>
        <v>71.400000000000006</v>
      </c>
      <c r="H40" s="141"/>
      <c r="I40" s="141"/>
    </row>
    <row r="41" spans="2:9" x14ac:dyDescent="0.35">
      <c r="B41" s="130">
        <f>'CM-FOUR-05'!C48</f>
        <v>71.599999999999994</v>
      </c>
      <c r="H41" s="141"/>
      <c r="I41" s="141"/>
    </row>
    <row r="42" spans="2:9" x14ac:dyDescent="0.35">
      <c r="B42" s="130">
        <f>'CM-FOUR-05'!C49</f>
        <v>71.7</v>
      </c>
      <c r="H42" s="141"/>
      <c r="I42" s="141"/>
    </row>
    <row r="43" spans="2:9" x14ac:dyDescent="0.35">
      <c r="B43" s="130">
        <f>'CM-FOUR-05'!C50</f>
        <v>71.8</v>
      </c>
      <c r="H43" s="141"/>
      <c r="I43" s="141"/>
    </row>
    <row r="44" spans="2:9" x14ac:dyDescent="0.35">
      <c r="B44" s="130">
        <f>'CM-FOUR-05'!C51</f>
        <v>71.900000000000006</v>
      </c>
      <c r="H44" s="141"/>
      <c r="I44" s="141"/>
    </row>
    <row r="45" spans="2:9" x14ac:dyDescent="0.35">
      <c r="B45" s="130">
        <f>'CM-FOUR-05'!C52</f>
        <v>72.400000000000006</v>
      </c>
      <c r="H45" s="141"/>
      <c r="I45" s="141"/>
    </row>
    <row r="46" spans="2:9" x14ac:dyDescent="0.35">
      <c r="B46" s="130">
        <f>'CM-FOUR-05'!C53</f>
        <v>72.599999999999994</v>
      </c>
      <c r="F46" s="121"/>
      <c r="G46" s="121"/>
    </row>
    <row r="47" spans="2:9" x14ac:dyDescent="0.35">
      <c r="B47" s="130">
        <f>'CM-FOUR-05'!C54</f>
        <v>72.900000000000006</v>
      </c>
      <c r="F47" s="121"/>
      <c r="G47" s="121"/>
    </row>
    <row r="48" spans="2:9" x14ac:dyDescent="0.35">
      <c r="B48" s="130">
        <f>'CM-FOUR-05'!C55</f>
        <v>74</v>
      </c>
      <c r="F48" s="121"/>
      <c r="G48" s="121"/>
    </row>
    <row r="49" spans="2:7" x14ac:dyDescent="0.35">
      <c r="B49" s="130">
        <f>'CM-FOUR-05'!C56</f>
        <v>74.099999999999994</v>
      </c>
      <c r="F49" s="121"/>
      <c r="G49" s="121"/>
    </row>
    <row r="50" spans="2:7" x14ac:dyDescent="0.35">
      <c r="B50" s="130">
        <f>'CM-FOUR-05'!C57</f>
        <v>74.2</v>
      </c>
      <c r="F50" s="121"/>
      <c r="G50" s="121"/>
    </row>
    <row r="51" spans="2:7" x14ac:dyDescent="0.35">
      <c r="B51" s="130">
        <f>'CM-FOUR-05'!C58</f>
        <v>74.599999999999994</v>
      </c>
      <c r="F51" s="121"/>
      <c r="G51" s="121"/>
    </row>
    <row r="52" spans="2:7" x14ac:dyDescent="0.35">
      <c r="B52" s="130">
        <f>'CM-FOUR-05'!C59</f>
        <v>74.8</v>
      </c>
      <c r="F52" s="121"/>
      <c r="G52" s="121"/>
    </row>
    <row r="53" spans="2:7" x14ac:dyDescent="0.35">
      <c r="B53" s="130">
        <f>'CM-FOUR-05'!C60</f>
        <v>75.599999999999994</v>
      </c>
      <c r="F53" s="121"/>
      <c r="G53" s="121"/>
    </row>
    <row r="54" spans="2:7" x14ac:dyDescent="0.35">
      <c r="B54" s="130">
        <f>'CM-FOUR-05'!C61</f>
        <v>75.8</v>
      </c>
      <c r="F54" s="121"/>
      <c r="G54" s="121"/>
    </row>
    <row r="55" spans="2:7" x14ac:dyDescent="0.35">
      <c r="B55" s="130">
        <f>'CM-FOUR-05'!C62</f>
        <v>75.900000000000006</v>
      </c>
      <c r="F55" s="121"/>
      <c r="G55" s="121"/>
    </row>
    <row r="56" spans="2:7" x14ac:dyDescent="0.35">
      <c r="B56" s="130">
        <f>'CM-FOUR-05'!C63</f>
        <v>76.099999999999994</v>
      </c>
      <c r="F56" s="121"/>
      <c r="G56" s="121"/>
    </row>
    <row r="57" spans="2:7" x14ac:dyDescent="0.35">
      <c r="B57" s="130">
        <f>'CM-FOUR-05'!C64</f>
        <v>76</v>
      </c>
      <c r="F57" s="121"/>
      <c r="G57" s="121"/>
    </row>
    <row r="58" spans="2:7" x14ac:dyDescent="0.15">
      <c r="F58" s="121"/>
      <c r="G58" s="121"/>
    </row>
    <row r="59" spans="2:7" x14ac:dyDescent="0.15">
      <c r="F59" s="121"/>
      <c r="G59" s="121"/>
    </row>
    <row r="60" spans="2:7" x14ac:dyDescent="0.15">
      <c r="F60" s="121"/>
      <c r="G60" s="121"/>
    </row>
    <row r="61" spans="2:7" x14ac:dyDescent="0.15">
      <c r="F61" s="121"/>
      <c r="G61" s="121"/>
    </row>
    <row r="62" spans="2:7" x14ac:dyDescent="0.15">
      <c r="F62" s="121"/>
      <c r="G62" s="121"/>
    </row>
    <row r="63" spans="2:7" x14ac:dyDescent="0.15">
      <c r="F63" s="121"/>
      <c r="G63" s="121"/>
    </row>
    <row r="64" spans="2:7" x14ac:dyDescent="0.15">
      <c r="F64" s="121"/>
      <c r="G64" s="121"/>
    </row>
    <row r="65" spans="6:10" x14ac:dyDescent="0.2">
      <c r="J65" s="117" t="s">
        <v>97</v>
      </c>
    </row>
    <row r="72" spans="6:10" x14ac:dyDescent="0.15">
      <c r="F72" s="121"/>
      <c r="G72" s="121"/>
    </row>
    <row r="73" spans="6:10" x14ac:dyDescent="0.15">
      <c r="F73" s="121"/>
      <c r="G73" s="121"/>
    </row>
    <row r="74" spans="6:10" x14ac:dyDescent="0.15">
      <c r="F74" s="121"/>
      <c r="G74" s="121"/>
    </row>
    <row r="75" spans="6:10" x14ac:dyDescent="0.15">
      <c r="F75" s="121"/>
      <c r="G75" s="121"/>
    </row>
  </sheetData>
  <autoFilter ref="B7:B57"/>
  <mergeCells count="21">
    <mergeCell ref="E26:F26"/>
    <mergeCell ref="E27:F27"/>
    <mergeCell ref="E28:F28"/>
    <mergeCell ref="E21:F21"/>
    <mergeCell ref="E22:F22"/>
    <mergeCell ref="E23:F23"/>
    <mergeCell ref="E24:F24"/>
    <mergeCell ref="E25:F25"/>
    <mergeCell ref="N15:N16"/>
    <mergeCell ref="D10:E10"/>
    <mergeCell ref="F10:H10"/>
    <mergeCell ref="J10:K10"/>
    <mergeCell ref="D15:F16"/>
    <mergeCell ref="J15:L16"/>
    <mergeCell ref="D13:E13"/>
    <mergeCell ref="F8:G8"/>
    <mergeCell ref="F13:G13"/>
    <mergeCell ref="E20:F20"/>
    <mergeCell ref="G15:H16"/>
    <mergeCell ref="D2:G3"/>
    <mergeCell ref="D8:E8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54"/>
  <sheetViews>
    <sheetView zoomScale="115" zoomScaleNormal="115" workbookViewId="0">
      <selection activeCell="F11" sqref="F11"/>
    </sheetView>
  </sheetViews>
  <sheetFormatPr baseColWidth="10" defaultRowHeight="15.75" x14ac:dyDescent="0.25"/>
  <cols>
    <col min="1" max="1" width="12" style="118"/>
    <col min="2" max="2" width="51.5" style="122" customWidth="1"/>
    <col min="3" max="4" width="23.6640625" style="118" hidden="1" customWidth="1"/>
    <col min="5" max="6" width="23.6640625" style="118" customWidth="1"/>
    <col min="7" max="7" width="21.1640625" style="118" customWidth="1"/>
    <col min="8" max="8" width="17.5" style="118" customWidth="1"/>
    <col min="9" max="16384" width="12" style="118"/>
  </cols>
  <sheetData>
    <row r="3" spans="2:9" ht="16.5" thickBot="1" x14ac:dyDescent="0.3"/>
    <row r="4" spans="2:9" x14ac:dyDescent="0.25">
      <c r="B4" s="177" t="s">
        <v>129</v>
      </c>
      <c r="C4" s="140" t="s">
        <v>131</v>
      </c>
      <c r="D4" s="140" t="s">
        <v>130</v>
      </c>
      <c r="E4" s="195" t="s">
        <v>139</v>
      </c>
      <c r="F4" s="194"/>
      <c r="G4" s="147" t="s">
        <v>77</v>
      </c>
      <c r="H4" s="198">
        <f>'CM-FOUR-05'!C77</f>
        <v>71.592000000000013</v>
      </c>
    </row>
    <row r="5" spans="2:9" x14ac:dyDescent="0.25">
      <c r="B5" s="129">
        <f>'CM-FOUR-05'!C64</f>
        <v>76</v>
      </c>
      <c r="C5" s="178">
        <f t="shared" ref="C5:C36" si="0">B5-$H$4</f>
        <v>4.407999999999987</v>
      </c>
      <c r="D5" s="178">
        <f>C5*C5</f>
        <v>19.430463999999887</v>
      </c>
      <c r="E5" s="188">
        <f>_xlfn.NORM.DIST(B5,$H$4,$H$5,$H$6)</f>
        <v>2.0412698141033483E-2</v>
      </c>
      <c r="F5" s="197"/>
      <c r="G5" s="148" t="s">
        <v>133</v>
      </c>
      <c r="H5" s="199">
        <f>'CM-FOUR-05'!I35</f>
        <v>2.0831530262109417</v>
      </c>
    </row>
    <row r="6" spans="2:9" ht="16.5" thickBot="1" x14ac:dyDescent="0.3">
      <c r="B6" s="129">
        <f>'CM-FOUR-05'!C63</f>
        <v>76.099999999999994</v>
      </c>
      <c r="C6" s="178">
        <f t="shared" si="0"/>
        <v>4.5079999999999814</v>
      </c>
      <c r="D6" s="178">
        <f t="shared" ref="D6:D54" si="1">C6*C6</f>
        <v>20.32206399999983</v>
      </c>
      <c r="E6" s="188">
        <f t="shared" ref="E6:E54" si="2">_xlfn.NORM.DIST(B6,$H$4,$H$5,$H$6)</f>
        <v>1.8419816408582649E-2</v>
      </c>
      <c r="F6" s="197"/>
      <c r="G6" s="150" t="s">
        <v>137</v>
      </c>
      <c r="H6" s="179" t="b">
        <v>0</v>
      </c>
    </row>
    <row r="7" spans="2:9" ht="16.5" thickBot="1" x14ac:dyDescent="0.3">
      <c r="B7" s="129">
        <f>'CM-FOUR-05'!C62</f>
        <v>75.900000000000006</v>
      </c>
      <c r="C7" s="178">
        <f t="shared" si="0"/>
        <v>4.3079999999999927</v>
      </c>
      <c r="D7" s="178">
        <f t="shared" si="1"/>
        <v>18.558863999999936</v>
      </c>
      <c r="E7" s="188">
        <f t="shared" si="2"/>
        <v>2.2569126031732816E-2</v>
      </c>
      <c r="F7" s="197"/>
    </row>
    <row r="8" spans="2:9" x14ac:dyDescent="0.25">
      <c r="B8" s="129">
        <f>'CM-FOUR-05'!C61</f>
        <v>75.8</v>
      </c>
      <c r="C8" s="178">
        <f t="shared" si="0"/>
        <v>4.2079999999999842</v>
      </c>
      <c r="D8" s="178">
        <f t="shared" si="1"/>
        <v>17.707263999999867</v>
      </c>
      <c r="E8" s="188">
        <f t="shared" si="2"/>
        <v>2.4895925886609306E-2</v>
      </c>
      <c r="F8" s="197"/>
      <c r="G8" s="177" t="s">
        <v>138</v>
      </c>
      <c r="H8" s="202" t="s">
        <v>139</v>
      </c>
      <c r="I8" s="193" t="s">
        <v>141</v>
      </c>
    </row>
    <row r="9" spans="2:9" x14ac:dyDescent="0.25">
      <c r="B9" s="129">
        <f>'CM-FOUR-05'!C60</f>
        <v>75.599999999999994</v>
      </c>
      <c r="C9" s="178">
        <f t="shared" si="0"/>
        <v>4.0079999999999814</v>
      </c>
      <c r="D9" s="178">
        <f t="shared" si="1"/>
        <v>16.064063999999849</v>
      </c>
      <c r="E9" s="188">
        <f t="shared" si="2"/>
        <v>3.008520677265944E-2</v>
      </c>
      <c r="F9" s="197"/>
      <c r="G9" s="218">
        <f>'CONSTRUCTION DE L''HISTOGRAMME'!D21</f>
        <v>69</v>
      </c>
      <c r="H9" s="201">
        <v>0</v>
      </c>
      <c r="I9" s="204">
        <v>0</v>
      </c>
    </row>
    <row r="10" spans="2:9" x14ac:dyDescent="0.25">
      <c r="B10" s="129">
        <f>'CM-FOUR-05'!C59</f>
        <v>74.8</v>
      </c>
      <c r="C10" s="178">
        <f t="shared" si="0"/>
        <v>3.2079999999999842</v>
      </c>
      <c r="D10" s="178">
        <f t="shared" si="1"/>
        <v>10.291263999999899</v>
      </c>
      <c r="E10" s="188">
        <f t="shared" si="2"/>
        <v>5.8508688770913156E-2</v>
      </c>
      <c r="F10" s="197"/>
      <c r="G10" s="176">
        <f>'CONSTRUCTION DE L''HISTOGRAMME'!D22</f>
        <v>71.099999999999994</v>
      </c>
      <c r="H10" s="201">
        <f t="shared" ref="H10:H16" si="3">_xlfn.NORM.DIST(G10,$H$4,$H$5,$H$6)</f>
        <v>0.18624137017427822</v>
      </c>
      <c r="I10" s="204">
        <f>'CONSTRUCTION DE L''HISTOGRAMME'!G21</f>
        <v>8</v>
      </c>
    </row>
    <row r="11" spans="2:9" x14ac:dyDescent="0.25">
      <c r="B11" s="129">
        <f>'CM-FOUR-05'!C56</f>
        <v>74.099999999999994</v>
      </c>
      <c r="C11" s="178">
        <f t="shared" si="0"/>
        <v>2.5079999999999814</v>
      </c>
      <c r="D11" s="178">
        <f t="shared" si="1"/>
        <v>6.2900639999999068</v>
      </c>
      <c r="E11" s="188">
        <f t="shared" si="2"/>
        <v>9.2776493564241225E-2</v>
      </c>
      <c r="F11" s="197"/>
      <c r="G11" s="176">
        <f>'CONSTRUCTION DE L''HISTOGRAMME'!D23</f>
        <v>72.2</v>
      </c>
      <c r="H11" s="201">
        <f t="shared" si="3"/>
        <v>0.18352326731437463</v>
      </c>
      <c r="I11" s="204">
        <f>'CONSTRUCTION DE L''HISTOGRAMME'!G22</f>
        <v>12</v>
      </c>
    </row>
    <row r="12" spans="2:9" x14ac:dyDescent="0.25">
      <c r="B12" s="129">
        <f>'CM-FOUR-05'!C58</f>
        <v>74.599999999999994</v>
      </c>
      <c r="C12" s="178">
        <f t="shared" si="0"/>
        <v>3.0079999999999814</v>
      </c>
      <c r="D12" s="178">
        <f t="shared" si="1"/>
        <v>9.0480639999998882</v>
      </c>
      <c r="E12" s="188">
        <f t="shared" si="2"/>
        <v>6.7519517382228597E-2</v>
      </c>
      <c r="F12" s="197"/>
      <c r="G12" s="176">
        <f>'CONSTRUCTION DE L''HISTOGRAMME'!D24</f>
        <v>73.3</v>
      </c>
      <c r="H12" s="201">
        <f t="shared" si="3"/>
        <v>0.13683928427704503</v>
      </c>
      <c r="I12" s="204">
        <f>'CONSTRUCTION DE L''HISTOGRAMME'!G23</f>
        <v>17</v>
      </c>
    </row>
    <row r="13" spans="2:9" x14ac:dyDescent="0.25">
      <c r="B13" s="129">
        <f>'CM-FOUR-05'!C57</f>
        <v>74.2</v>
      </c>
      <c r="C13" s="178">
        <f t="shared" si="0"/>
        <v>2.6079999999999899</v>
      </c>
      <c r="D13" s="178">
        <f t="shared" si="1"/>
        <v>6.8016639999999473</v>
      </c>
      <c r="E13" s="188">
        <f t="shared" si="2"/>
        <v>8.7465705789139092E-2</v>
      </c>
      <c r="F13" s="197"/>
      <c r="G13" s="176">
        <f>'CONSTRUCTION DE L''HISTOGRAMME'!D25</f>
        <v>74.400000000000006</v>
      </c>
      <c r="H13" s="201">
        <f t="shared" si="3"/>
        <v>7.7203171694899875E-2</v>
      </c>
      <c r="I13" s="204">
        <f>'CONSTRUCTION DE L''HISTOGRAMME'!G24</f>
        <v>3</v>
      </c>
    </row>
    <row r="14" spans="2:9" x14ac:dyDescent="0.25">
      <c r="B14" s="129">
        <f>'CM-FOUR-05'!C54</f>
        <v>72.900000000000006</v>
      </c>
      <c r="C14" s="178">
        <f t="shared" si="0"/>
        <v>1.3079999999999927</v>
      </c>
      <c r="D14" s="178">
        <f t="shared" si="1"/>
        <v>1.7108639999999811</v>
      </c>
      <c r="E14" s="188">
        <f t="shared" si="2"/>
        <v>0.15724553000028293</v>
      </c>
      <c r="F14" s="197"/>
      <c r="G14" s="176">
        <f>'CONSTRUCTION DE L''HISTOGRAMME'!D26</f>
        <v>75.5</v>
      </c>
      <c r="H14" s="201">
        <f t="shared" si="3"/>
        <v>3.2958252623314525E-2</v>
      </c>
      <c r="I14" s="204">
        <f>'CONSTRUCTION DE L''HISTOGRAMME'!G25</f>
        <v>2</v>
      </c>
    </row>
    <row r="15" spans="2:9" x14ac:dyDescent="0.25">
      <c r="B15" s="129">
        <f>'CM-FOUR-05'!C52</f>
        <v>72.400000000000006</v>
      </c>
      <c r="C15" s="178">
        <f t="shared" si="0"/>
        <v>0.80799999999999272</v>
      </c>
      <c r="D15" s="178">
        <f t="shared" si="1"/>
        <v>0.65286399999998823</v>
      </c>
      <c r="E15" s="188">
        <f t="shared" si="2"/>
        <v>0.17763149808592282</v>
      </c>
      <c r="F15" s="197"/>
      <c r="G15" s="176">
        <f>'CONSTRUCTION DE L''HISTOGRAMME'!D27</f>
        <v>76.599999999999994</v>
      </c>
      <c r="H15" s="201">
        <f t="shared" si="3"/>
        <v>1.0646280416441743E-2</v>
      </c>
      <c r="I15" s="204">
        <f>'CONSTRUCTION DE L''HISTOGRAMME'!G26</f>
        <v>3</v>
      </c>
    </row>
    <row r="16" spans="2:9" x14ac:dyDescent="0.25">
      <c r="B16" s="129">
        <f>'CM-FOUR-05'!C53</f>
        <v>72.599999999999994</v>
      </c>
      <c r="C16" s="178">
        <f t="shared" si="0"/>
        <v>1.0079999999999814</v>
      </c>
      <c r="D16" s="178">
        <f t="shared" si="1"/>
        <v>1.0160639999999623</v>
      </c>
      <c r="E16" s="188">
        <f t="shared" si="2"/>
        <v>0.17035138690574453</v>
      </c>
      <c r="F16" s="197"/>
      <c r="G16" s="176">
        <f>'CONSTRUCTION DE L''HISTOGRAMME'!D28</f>
        <v>77.7</v>
      </c>
      <c r="H16" s="201">
        <f t="shared" si="3"/>
        <v>2.6021738661522378E-3</v>
      </c>
      <c r="I16" s="204">
        <f>'CONSTRUCTION DE L''HISTOGRAMME'!G27</f>
        <v>5</v>
      </c>
    </row>
    <row r="17" spans="2:16" ht="16.5" thickBot="1" x14ac:dyDescent="0.3">
      <c r="B17" s="129">
        <f>'CM-FOUR-05'!C55</f>
        <v>74</v>
      </c>
      <c r="C17" s="178">
        <f t="shared" si="0"/>
        <v>2.407999999999987</v>
      </c>
      <c r="D17" s="178">
        <f t="shared" si="1"/>
        <v>5.7984639999999379</v>
      </c>
      <c r="E17" s="188">
        <f t="shared" si="2"/>
        <v>9.818323027345259E-2</v>
      </c>
      <c r="F17" s="197"/>
      <c r="G17" s="217">
        <f>'CONSTRUCTION DE L''HISTOGRAMME'!D29</f>
        <v>0</v>
      </c>
      <c r="H17" s="203">
        <v>0</v>
      </c>
      <c r="I17" s="205">
        <f>'CONSTRUCTION DE L''HISTOGRAMME'!G28</f>
        <v>0</v>
      </c>
    </row>
    <row r="18" spans="2:16" ht="16.5" thickBot="1" x14ac:dyDescent="0.3">
      <c r="B18" s="129">
        <f>'CM-FOUR-05'!C51</f>
        <v>71.900000000000006</v>
      </c>
      <c r="C18" s="178">
        <f t="shared" si="0"/>
        <v>0.30799999999999272</v>
      </c>
      <c r="D18" s="178">
        <f t="shared" si="1"/>
        <v>9.4863999999995521E-2</v>
      </c>
      <c r="E18" s="188">
        <f t="shared" si="2"/>
        <v>0.189427032420002</v>
      </c>
      <c r="F18" s="197"/>
    </row>
    <row r="19" spans="2:16" ht="16.5" thickBot="1" x14ac:dyDescent="0.3">
      <c r="B19" s="129">
        <f>'CM-FOUR-05'!C50</f>
        <v>71.8</v>
      </c>
      <c r="C19" s="178">
        <f t="shared" si="0"/>
        <v>0.2079999999999842</v>
      </c>
      <c r="D19" s="178">
        <f t="shared" si="1"/>
        <v>4.3263999999993426E-2</v>
      </c>
      <c r="E19" s="188">
        <f t="shared" si="2"/>
        <v>0.19055659674990433</v>
      </c>
      <c r="F19" s="197"/>
      <c r="K19" s="284" t="s">
        <v>156</v>
      </c>
      <c r="L19" s="285"/>
      <c r="M19" s="285"/>
      <c r="N19" s="285"/>
      <c r="O19" s="285"/>
      <c r="P19" s="286"/>
    </row>
    <row r="20" spans="2:16" x14ac:dyDescent="0.25">
      <c r="B20" s="129">
        <f>'CM-FOUR-05'!C49</f>
        <v>71.7</v>
      </c>
      <c r="C20" s="178">
        <f t="shared" si="0"/>
        <v>0.10799999999998988</v>
      </c>
      <c r="D20" s="178">
        <f t="shared" si="1"/>
        <v>1.1663999999997815E-2</v>
      </c>
      <c r="E20" s="188">
        <f t="shared" si="2"/>
        <v>0.19125166842223226</v>
      </c>
      <c r="F20" s="197"/>
    </row>
    <row r="21" spans="2:16" x14ac:dyDescent="0.25">
      <c r="B21" s="129">
        <f>'CM-FOUR-05'!C48</f>
        <v>71.599999999999994</v>
      </c>
      <c r="C21" s="178">
        <f t="shared" si="0"/>
        <v>7.9999999999813554E-3</v>
      </c>
      <c r="D21" s="178">
        <f t="shared" si="1"/>
        <v>6.3999999999701692E-5</v>
      </c>
      <c r="E21" s="188">
        <f t="shared" si="2"/>
        <v>0.19150745699516547</v>
      </c>
      <c r="F21" s="197"/>
    </row>
    <row r="22" spans="2:16" x14ac:dyDescent="0.25">
      <c r="B22" s="129">
        <f>'CM-FOUR-05'!C47</f>
        <v>71.400000000000006</v>
      </c>
      <c r="C22" s="178">
        <f t="shared" si="0"/>
        <v>-0.19200000000000728</v>
      </c>
      <c r="D22" s="178">
        <f t="shared" si="1"/>
        <v>3.6864000000002797E-2</v>
      </c>
      <c r="E22" s="188">
        <f t="shared" si="2"/>
        <v>0.19069716646164422</v>
      </c>
      <c r="F22" s="197"/>
    </row>
    <row r="23" spans="2:16" x14ac:dyDescent="0.25">
      <c r="B23" s="129">
        <f>'CM-FOUR-05'!C46</f>
        <v>71.3</v>
      </c>
      <c r="C23" s="178">
        <f t="shared" si="0"/>
        <v>-0.2920000000000158</v>
      </c>
      <c r="D23" s="178">
        <f t="shared" si="1"/>
        <v>8.5264000000009235E-2</v>
      </c>
      <c r="E23" s="188">
        <f t="shared" si="2"/>
        <v>0.18963667575331075</v>
      </c>
      <c r="F23" s="197"/>
    </row>
    <row r="24" spans="2:16" x14ac:dyDescent="0.25">
      <c r="B24" s="129">
        <f>'CM-FOUR-05'!C45</f>
        <v>71.2</v>
      </c>
      <c r="C24" s="178">
        <f t="shared" si="0"/>
        <v>-0.39200000000001012</v>
      </c>
      <c r="D24" s="178">
        <f t="shared" si="1"/>
        <v>0.15366400000000793</v>
      </c>
      <c r="E24" s="188">
        <f t="shared" si="2"/>
        <v>0.18814801455445787</v>
      </c>
      <c r="F24" s="197"/>
    </row>
    <row r="25" spans="2:16" x14ac:dyDescent="0.25">
      <c r="B25" s="129">
        <f>'CM-FOUR-05'!C44</f>
        <v>71.099999999999994</v>
      </c>
      <c r="C25" s="178">
        <f t="shared" si="0"/>
        <v>-0.49200000000001864</v>
      </c>
      <c r="D25" s="178">
        <f t="shared" si="1"/>
        <v>0.24206400000001835</v>
      </c>
      <c r="E25" s="188">
        <f t="shared" si="2"/>
        <v>0.18624137017427822</v>
      </c>
      <c r="F25" s="197"/>
    </row>
    <row r="26" spans="2:16" x14ac:dyDescent="0.25">
      <c r="B26" s="129">
        <f>'CM-FOUR-05'!C43</f>
        <v>70.8</v>
      </c>
      <c r="C26" s="178">
        <f t="shared" si="0"/>
        <v>-0.7920000000000158</v>
      </c>
      <c r="D26" s="178">
        <f t="shared" si="1"/>
        <v>0.62726400000002502</v>
      </c>
      <c r="E26" s="188">
        <f t="shared" si="2"/>
        <v>0.17815621886398447</v>
      </c>
      <c r="F26" s="197"/>
    </row>
    <row r="27" spans="2:16" x14ac:dyDescent="0.25">
      <c r="B27" s="129">
        <f>'CM-FOUR-05'!C41</f>
        <v>70.5</v>
      </c>
      <c r="C27" s="178">
        <f t="shared" si="0"/>
        <v>-1.092000000000013</v>
      </c>
      <c r="D27" s="178">
        <f t="shared" si="1"/>
        <v>1.1924640000000284</v>
      </c>
      <c r="E27" s="188">
        <f t="shared" si="2"/>
        <v>0.16692397806686066</v>
      </c>
      <c r="F27" s="197"/>
    </row>
    <row r="28" spans="2:16" x14ac:dyDescent="0.25">
      <c r="B28" s="129">
        <f>'CM-FOUR-05'!C42</f>
        <v>70.7</v>
      </c>
      <c r="C28" s="178">
        <f t="shared" si="0"/>
        <v>-0.89200000000001012</v>
      </c>
      <c r="D28" s="178">
        <f t="shared" si="1"/>
        <v>0.79566400000001802</v>
      </c>
      <c r="E28" s="188">
        <f t="shared" si="2"/>
        <v>0.17473276699244625</v>
      </c>
      <c r="F28" s="197"/>
    </row>
    <row r="29" spans="2:16" x14ac:dyDescent="0.25">
      <c r="B29" s="129">
        <f>'CM-FOUR-05'!C40</f>
        <v>70.400000000000006</v>
      </c>
      <c r="C29" s="178">
        <f t="shared" si="0"/>
        <v>-1.1920000000000073</v>
      </c>
      <c r="D29" s="178">
        <f t="shared" si="1"/>
        <v>1.4208640000000174</v>
      </c>
      <c r="E29" s="188">
        <f t="shared" si="2"/>
        <v>0.16258846483260772</v>
      </c>
      <c r="F29" s="197"/>
    </row>
    <row r="30" spans="2:16" x14ac:dyDescent="0.25">
      <c r="B30" s="129">
        <f>'CM-FOUR-05'!C39</f>
        <v>70.2</v>
      </c>
      <c r="C30" s="178">
        <f t="shared" si="0"/>
        <v>-1.3920000000000101</v>
      </c>
      <c r="D30" s="178">
        <f t="shared" si="1"/>
        <v>1.9376640000000283</v>
      </c>
      <c r="E30" s="188">
        <f t="shared" si="2"/>
        <v>0.15318963310767175</v>
      </c>
      <c r="F30" s="197"/>
    </row>
    <row r="31" spans="2:16" x14ac:dyDescent="0.25">
      <c r="B31" s="129">
        <f>'CM-FOUR-05'!C38</f>
        <v>68.7</v>
      </c>
      <c r="C31" s="178">
        <f t="shared" si="0"/>
        <v>-2.8920000000000101</v>
      </c>
      <c r="D31" s="178">
        <f t="shared" si="1"/>
        <v>8.3636640000000586</v>
      </c>
      <c r="E31" s="188">
        <f t="shared" si="2"/>
        <v>7.305943087850543E-2</v>
      </c>
      <c r="F31" s="197"/>
    </row>
    <row r="32" spans="2:16" x14ac:dyDescent="0.25">
      <c r="B32" s="129">
        <f>'CM-FOUR-05'!C35</f>
        <v>68.7</v>
      </c>
      <c r="C32" s="178">
        <f t="shared" si="0"/>
        <v>-2.8920000000000101</v>
      </c>
      <c r="D32" s="178">
        <f t="shared" si="1"/>
        <v>8.3636640000000586</v>
      </c>
      <c r="E32" s="188">
        <f t="shared" si="2"/>
        <v>7.305943087850543E-2</v>
      </c>
      <c r="F32" s="197"/>
    </row>
    <row r="33" spans="2:7" x14ac:dyDescent="0.25">
      <c r="B33" s="129">
        <f>'CM-FOUR-05'!C37</f>
        <v>68.5</v>
      </c>
      <c r="C33" s="178">
        <f t="shared" si="0"/>
        <v>-3.092000000000013</v>
      </c>
      <c r="D33" s="178">
        <f t="shared" si="1"/>
        <v>9.5604640000000796</v>
      </c>
      <c r="E33" s="188">
        <f t="shared" si="2"/>
        <v>6.3648642909388708E-2</v>
      </c>
      <c r="F33" s="197"/>
    </row>
    <row r="34" spans="2:7" x14ac:dyDescent="0.25">
      <c r="B34" s="129">
        <f>'CM-FOUR-05'!C34</f>
        <v>68.900000000000006</v>
      </c>
      <c r="C34" s="178">
        <f t="shared" si="0"/>
        <v>-2.6920000000000073</v>
      </c>
      <c r="D34" s="178">
        <f t="shared" si="1"/>
        <v>7.2468640000000395</v>
      </c>
      <c r="E34" s="188">
        <f t="shared" si="2"/>
        <v>8.3092202441614568E-2</v>
      </c>
      <c r="F34" s="197"/>
      <c r="G34" s="118" t="s">
        <v>147</v>
      </c>
    </row>
    <row r="35" spans="2:7" x14ac:dyDescent="0.25">
      <c r="B35" s="129">
        <f>'CM-FOUR-05'!C36</f>
        <v>68.400000000000006</v>
      </c>
      <c r="C35" s="178">
        <f t="shared" si="0"/>
        <v>-3.1920000000000073</v>
      </c>
      <c r="D35" s="178">
        <f t="shared" si="1"/>
        <v>10.188864000000047</v>
      </c>
      <c r="E35" s="188">
        <f t="shared" si="2"/>
        <v>5.920309325075724E-2</v>
      </c>
      <c r="F35" s="197"/>
    </row>
    <row r="36" spans="2:7" x14ac:dyDescent="0.25">
      <c r="B36" s="129">
        <f>'CM-FOUR-05'!C33</f>
        <v>69</v>
      </c>
      <c r="C36" s="178">
        <f t="shared" si="0"/>
        <v>-2.592000000000013</v>
      </c>
      <c r="D36" s="178">
        <f t="shared" si="1"/>
        <v>6.7184640000000675</v>
      </c>
      <c r="E36" s="188">
        <f t="shared" si="2"/>
        <v>8.8308210017306835E-2</v>
      </c>
      <c r="F36" s="197"/>
    </row>
    <row r="37" spans="2:7" x14ac:dyDescent="0.25">
      <c r="B37" s="129">
        <f>'CM-FOUR-05'!C32</f>
        <v>69.3</v>
      </c>
      <c r="C37" s="178">
        <f t="shared" ref="C37:C54" si="4">B37-$H$4</f>
        <v>-2.2920000000000158</v>
      </c>
      <c r="D37" s="178">
        <f t="shared" si="1"/>
        <v>5.2532640000000725</v>
      </c>
      <c r="E37" s="188">
        <f t="shared" si="2"/>
        <v>0.10454873670306192</v>
      </c>
      <c r="F37" s="197"/>
    </row>
    <row r="38" spans="2:7" x14ac:dyDescent="0.25">
      <c r="B38" s="129">
        <f>'CM-FOUR-05'!C31</f>
        <v>69.599999999999994</v>
      </c>
      <c r="C38" s="178">
        <f t="shared" si="4"/>
        <v>-1.9920000000000186</v>
      </c>
      <c r="D38" s="178">
        <f t="shared" si="1"/>
        <v>3.9680640000000742</v>
      </c>
      <c r="E38" s="188">
        <f t="shared" si="2"/>
        <v>0.12123538827790963</v>
      </c>
      <c r="F38" s="197"/>
    </row>
    <row r="39" spans="2:7" x14ac:dyDescent="0.25">
      <c r="B39" s="129">
        <f>'CM-FOUR-05'!C30</f>
        <v>70</v>
      </c>
      <c r="C39" s="178">
        <f t="shared" si="4"/>
        <v>-1.592000000000013</v>
      </c>
      <c r="D39" s="178">
        <f t="shared" si="1"/>
        <v>2.5344640000000411</v>
      </c>
      <c r="E39" s="188">
        <f t="shared" si="2"/>
        <v>0.14300982353598224</v>
      </c>
      <c r="F39" s="197"/>
    </row>
    <row r="40" spans="2:7" x14ac:dyDescent="0.25">
      <c r="B40" s="129">
        <f>'CM-FOUR-05'!C29</f>
        <v>70.099999999999994</v>
      </c>
      <c r="C40" s="178">
        <f t="shared" si="4"/>
        <v>-1.4920000000000186</v>
      </c>
      <c r="D40" s="178">
        <f t="shared" si="1"/>
        <v>2.2260640000000556</v>
      </c>
      <c r="E40" s="188">
        <f t="shared" si="2"/>
        <v>0.1481828752272914</v>
      </c>
      <c r="F40" s="197"/>
    </row>
    <row r="41" spans="2:7" x14ac:dyDescent="0.25">
      <c r="B41" s="129">
        <f>'CM-FOUR-05'!C28</f>
        <v>70.2</v>
      </c>
      <c r="C41" s="178">
        <f t="shared" si="4"/>
        <v>-1.3920000000000101</v>
      </c>
      <c r="D41" s="178">
        <f t="shared" si="1"/>
        <v>1.9376640000000283</v>
      </c>
      <c r="E41" s="188">
        <f t="shared" si="2"/>
        <v>0.15318963310767175</v>
      </c>
      <c r="F41" s="197"/>
    </row>
    <row r="42" spans="2:7" x14ac:dyDescent="0.25">
      <c r="B42" s="129">
        <f>'CM-FOUR-05'!C27</f>
        <v>70.3</v>
      </c>
      <c r="C42" s="178">
        <f t="shared" si="4"/>
        <v>-1.2920000000000158</v>
      </c>
      <c r="D42" s="178">
        <f t="shared" si="1"/>
        <v>1.6692640000000409</v>
      </c>
      <c r="E42" s="188">
        <f t="shared" si="2"/>
        <v>0.1580010405458859</v>
      </c>
      <c r="F42" s="197"/>
    </row>
    <row r="43" spans="2:7" x14ac:dyDescent="0.25">
      <c r="B43" s="129">
        <f>'CM-FOUR-05'!C26</f>
        <v>70.400000000000006</v>
      </c>
      <c r="C43" s="178">
        <f t="shared" si="4"/>
        <v>-1.1920000000000073</v>
      </c>
      <c r="D43" s="178">
        <f t="shared" si="1"/>
        <v>1.4208640000000174</v>
      </c>
      <c r="E43" s="188">
        <f t="shared" si="2"/>
        <v>0.16258846483260772</v>
      </c>
      <c r="F43" s="197"/>
    </row>
    <row r="44" spans="2:7" x14ac:dyDescent="0.25">
      <c r="B44" s="129">
        <f>'CM-FOUR-05'!C25</f>
        <v>70.5</v>
      </c>
      <c r="C44" s="178">
        <f t="shared" si="4"/>
        <v>-1.092000000000013</v>
      </c>
      <c r="D44" s="178">
        <f t="shared" si="1"/>
        <v>1.1924640000000284</v>
      </c>
      <c r="E44" s="188">
        <f t="shared" si="2"/>
        <v>0.16692397806686066</v>
      </c>
      <c r="F44" s="197"/>
    </row>
    <row r="45" spans="2:7" x14ac:dyDescent="0.25">
      <c r="B45" s="129">
        <f>'CM-FOUR-05'!C23</f>
        <v>71</v>
      </c>
      <c r="C45" s="178">
        <f t="shared" si="4"/>
        <v>-0.59200000000001296</v>
      </c>
      <c r="D45" s="178">
        <f t="shared" si="1"/>
        <v>0.35046400000001532</v>
      </c>
      <c r="E45" s="188">
        <f t="shared" si="2"/>
        <v>0.18392971109680431</v>
      </c>
      <c r="F45" s="197"/>
    </row>
    <row r="46" spans="2:7" x14ac:dyDescent="0.25">
      <c r="B46" s="129">
        <f>'CM-FOUR-05'!C22</f>
        <v>71.3</v>
      </c>
      <c r="C46" s="178">
        <f t="shared" si="4"/>
        <v>-0.2920000000000158</v>
      </c>
      <c r="D46" s="178">
        <f t="shared" si="1"/>
        <v>8.5264000000009235E-2</v>
      </c>
      <c r="E46" s="188">
        <f t="shared" si="2"/>
        <v>0.18963667575331075</v>
      </c>
      <c r="F46" s="197"/>
    </row>
    <row r="47" spans="2:7" x14ac:dyDescent="0.25">
      <c r="B47" s="129">
        <f>'CM-FOUR-05'!C24</f>
        <v>70.7</v>
      </c>
      <c r="C47" s="178">
        <f t="shared" si="4"/>
        <v>-0.89200000000001012</v>
      </c>
      <c r="D47" s="178">
        <f t="shared" si="1"/>
        <v>0.79566400000001802</v>
      </c>
      <c r="E47" s="188">
        <f t="shared" si="2"/>
        <v>0.17473276699244625</v>
      </c>
      <c r="F47" s="197"/>
    </row>
    <row r="48" spans="2:7" x14ac:dyDescent="0.25">
      <c r="B48" s="129">
        <f>'CM-FOUR-05'!C20</f>
        <v>71.3</v>
      </c>
      <c r="C48" s="178">
        <f t="shared" si="4"/>
        <v>-0.2920000000000158</v>
      </c>
      <c r="D48" s="178">
        <f t="shared" si="1"/>
        <v>8.5264000000009235E-2</v>
      </c>
      <c r="E48" s="188">
        <f t="shared" si="2"/>
        <v>0.18963667575331075</v>
      </c>
      <c r="F48" s="197"/>
    </row>
    <row r="49" spans="2:6" x14ac:dyDescent="0.25">
      <c r="B49" s="129">
        <f>'CM-FOUR-05'!C21</f>
        <v>71.099999999999994</v>
      </c>
      <c r="C49" s="178">
        <f t="shared" si="4"/>
        <v>-0.49200000000001864</v>
      </c>
      <c r="D49" s="178">
        <f t="shared" si="1"/>
        <v>0.24206400000001835</v>
      </c>
      <c r="E49" s="188">
        <f t="shared" si="2"/>
        <v>0.18624137017427822</v>
      </c>
      <c r="F49" s="197"/>
    </row>
    <row r="50" spans="2:6" x14ac:dyDescent="0.25">
      <c r="B50" s="129">
        <f>'CM-FOUR-05'!C18</f>
        <v>71.5</v>
      </c>
      <c r="C50" s="178">
        <f t="shared" si="4"/>
        <v>-9.200000000001296E-2</v>
      </c>
      <c r="D50" s="178">
        <f t="shared" si="1"/>
        <v>8.4640000000023845E-3</v>
      </c>
      <c r="E50" s="188">
        <f t="shared" si="2"/>
        <v>0.19132219664378505</v>
      </c>
      <c r="F50" s="197"/>
    </row>
    <row r="51" spans="2:6" x14ac:dyDescent="0.25">
      <c r="B51" s="129">
        <f>'CM-FOUR-05'!C17</f>
        <v>71.599999999999994</v>
      </c>
      <c r="C51" s="178">
        <f t="shared" si="4"/>
        <v>7.9999999999813554E-3</v>
      </c>
      <c r="D51" s="178">
        <f t="shared" si="1"/>
        <v>6.3999999999701692E-5</v>
      </c>
      <c r="E51" s="188">
        <f t="shared" si="2"/>
        <v>0.19150745699516547</v>
      </c>
      <c r="F51" s="197"/>
    </row>
    <row r="52" spans="2:6" x14ac:dyDescent="0.25">
      <c r="B52" s="129">
        <f>'CM-FOUR-05'!C19</f>
        <v>71.400000000000006</v>
      </c>
      <c r="C52" s="178">
        <f t="shared" si="4"/>
        <v>-0.19200000000000728</v>
      </c>
      <c r="D52" s="178">
        <f t="shared" si="1"/>
        <v>3.6864000000002797E-2</v>
      </c>
      <c r="E52" s="188">
        <f t="shared" si="2"/>
        <v>0.19069716646164422</v>
      </c>
      <c r="F52" s="197"/>
    </row>
    <row r="53" spans="2:6" x14ac:dyDescent="0.25">
      <c r="B53" s="129">
        <f>'CM-FOUR-05'!C16</f>
        <v>71.7</v>
      </c>
      <c r="C53" s="178">
        <f t="shared" si="4"/>
        <v>0.10799999999998988</v>
      </c>
      <c r="D53" s="178">
        <f t="shared" si="1"/>
        <v>1.1663999999997815E-2</v>
      </c>
      <c r="E53" s="188">
        <f t="shared" si="2"/>
        <v>0.19125166842223226</v>
      </c>
      <c r="F53" s="197"/>
    </row>
    <row r="54" spans="2:6" ht="16.5" thickBot="1" x14ac:dyDescent="0.3">
      <c r="B54" s="206">
        <f>'CM-FOUR-05'!C15</f>
        <v>71.8</v>
      </c>
      <c r="C54" s="196">
        <f t="shared" si="4"/>
        <v>0.2079999999999842</v>
      </c>
      <c r="D54" s="196">
        <f t="shared" si="1"/>
        <v>4.3263999999993426E-2</v>
      </c>
      <c r="E54" s="192">
        <f t="shared" si="2"/>
        <v>0.19055659674990433</v>
      </c>
      <c r="F54" s="197"/>
    </row>
  </sheetData>
  <autoFilter ref="B4:D4">
    <sortState ref="B5:F54">
      <sortCondition ref="B4"/>
    </sortState>
  </autoFilter>
  <mergeCells count="1">
    <mergeCell ref="K19:P19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7"/>
  <sheetViews>
    <sheetView topLeftCell="B7" zoomScaleNormal="100" workbookViewId="0">
      <selection activeCell="K22" sqref="K22"/>
    </sheetView>
  </sheetViews>
  <sheetFormatPr baseColWidth="10" defaultRowHeight="10.5" x14ac:dyDescent="0.15"/>
  <cols>
    <col min="1" max="1" width="5" customWidth="1"/>
    <col min="2" max="2" width="25.1640625" style="119" customWidth="1"/>
    <col min="3" max="8" width="13.6640625" style="89" customWidth="1"/>
    <col min="10" max="10" width="16" customWidth="1"/>
    <col min="11" max="11" width="22" customWidth="1"/>
    <col min="12" max="12" width="20.6640625" customWidth="1"/>
  </cols>
  <sheetData>
    <row r="1" spans="2:12" ht="10.5" customHeight="1" x14ac:dyDescent="0.15">
      <c r="C1" s="287" t="s">
        <v>127</v>
      </c>
      <c r="D1" s="288"/>
      <c r="E1" s="288"/>
      <c r="F1" s="288"/>
      <c r="G1" s="289"/>
    </row>
    <row r="2" spans="2:12" ht="11.25" customHeight="1" thickBot="1" x14ac:dyDescent="0.2">
      <c r="C2" s="290"/>
      <c r="D2" s="291"/>
      <c r="E2" s="291"/>
      <c r="F2" s="291"/>
      <c r="G2" s="292"/>
    </row>
    <row r="6" spans="2:12" ht="11.25" thickBot="1" x14ac:dyDescent="0.2"/>
    <row r="7" spans="2:12" ht="16.5" thickBot="1" x14ac:dyDescent="0.3">
      <c r="B7" s="161" t="s">
        <v>128</v>
      </c>
      <c r="C7" s="165" t="s">
        <v>110</v>
      </c>
      <c r="D7" s="165" t="s">
        <v>111</v>
      </c>
      <c r="E7" s="165" t="s">
        <v>112</v>
      </c>
      <c r="F7" s="166" t="s">
        <v>90</v>
      </c>
      <c r="G7" s="166" t="s">
        <v>113</v>
      </c>
      <c r="H7" s="167" t="s">
        <v>114</v>
      </c>
    </row>
    <row r="8" spans="2:12" ht="16.5" thickBot="1" x14ac:dyDescent="0.3">
      <c r="B8" s="162" t="str">
        <f>'CM-FOUR-05'!B15</f>
        <v>1</v>
      </c>
      <c r="C8" s="146">
        <f>'CM-FOUR-05'!C15</f>
        <v>71.8</v>
      </c>
      <c r="D8" s="168">
        <f>$L$8</f>
        <v>77.841459078632838</v>
      </c>
      <c r="E8" s="168">
        <f>$L$9</f>
        <v>75.758306052421901</v>
      </c>
      <c r="F8" s="169">
        <f>$L$10</f>
        <v>71.592000000000013</v>
      </c>
      <c r="G8" s="170">
        <f>$L$11</f>
        <v>67.425693947578125</v>
      </c>
      <c r="H8" s="171">
        <f>$L$12</f>
        <v>65.342540921367188</v>
      </c>
      <c r="J8" s="147" t="s">
        <v>111</v>
      </c>
      <c r="K8" s="151" t="s">
        <v>122</v>
      </c>
      <c r="L8" s="153">
        <f>'CM-FOUR-05'!C77+'CM-FOUR-05'!I39</f>
        <v>77.841459078632838</v>
      </c>
    </row>
    <row r="9" spans="2:12" ht="15.75" x14ac:dyDescent="0.25">
      <c r="B9" s="162" t="str">
        <f>'CM-FOUR-05'!B16</f>
        <v>2</v>
      </c>
      <c r="C9" s="146">
        <f>'CM-FOUR-05'!C16</f>
        <v>71.7</v>
      </c>
      <c r="D9" s="168">
        <f t="shared" ref="D9:D57" si="0">$L$8</f>
        <v>77.841459078632838</v>
      </c>
      <c r="E9" s="168">
        <f t="shared" ref="E9:E57" si="1">$L$9</f>
        <v>75.758306052421901</v>
      </c>
      <c r="F9" s="169">
        <f t="shared" ref="F9:F57" si="2">$L$10</f>
        <v>71.592000000000013</v>
      </c>
      <c r="G9" s="170">
        <f t="shared" ref="G9:G57" si="3">$L$11</f>
        <v>67.425693947578125</v>
      </c>
      <c r="H9" s="171">
        <f t="shared" ref="H9:H57" si="4">$L$12</f>
        <v>65.342540921367188</v>
      </c>
      <c r="J9" s="148" t="s">
        <v>112</v>
      </c>
      <c r="K9" s="151" t="s">
        <v>124</v>
      </c>
      <c r="L9" s="154">
        <f>'CM-FOUR-05'!C77+'CM-FOUR-05'!I37</f>
        <v>75.758306052421901</v>
      </c>
    </row>
    <row r="10" spans="2:12" ht="16.5" thickBot="1" x14ac:dyDescent="0.3">
      <c r="B10" s="162" t="str">
        <f>'CM-FOUR-05'!B17</f>
        <v>3</v>
      </c>
      <c r="C10" s="146">
        <f>'CM-FOUR-05'!C17</f>
        <v>71.599999999999994</v>
      </c>
      <c r="D10" s="168">
        <f t="shared" si="0"/>
        <v>77.841459078632838</v>
      </c>
      <c r="E10" s="168">
        <f t="shared" si="1"/>
        <v>75.758306052421901</v>
      </c>
      <c r="F10" s="169">
        <f t="shared" si="2"/>
        <v>71.592000000000013</v>
      </c>
      <c r="G10" s="170">
        <f t="shared" si="3"/>
        <v>67.425693947578125</v>
      </c>
      <c r="H10" s="171">
        <f t="shared" si="4"/>
        <v>65.342540921367188</v>
      </c>
      <c r="J10" s="149" t="s">
        <v>132</v>
      </c>
      <c r="K10" s="152" t="s">
        <v>90</v>
      </c>
      <c r="L10" s="154">
        <f>'CM-FOUR-05'!C77</f>
        <v>71.592000000000013</v>
      </c>
    </row>
    <row r="11" spans="2:12" ht="16.5" thickBot="1" x14ac:dyDescent="0.3">
      <c r="B11" s="162" t="str">
        <f>'CM-FOUR-05'!B18</f>
        <v>4</v>
      </c>
      <c r="C11" s="146">
        <f>'CM-FOUR-05'!C18</f>
        <v>71.5</v>
      </c>
      <c r="D11" s="168">
        <f t="shared" si="0"/>
        <v>77.841459078632838</v>
      </c>
      <c r="E11" s="168">
        <f t="shared" si="1"/>
        <v>75.758306052421901</v>
      </c>
      <c r="F11" s="169">
        <f t="shared" si="2"/>
        <v>71.592000000000013</v>
      </c>
      <c r="G11" s="170">
        <f t="shared" si="3"/>
        <v>67.425693947578125</v>
      </c>
      <c r="H11" s="171">
        <f t="shared" si="4"/>
        <v>65.342540921367188</v>
      </c>
      <c r="J11" s="148" t="s">
        <v>113</v>
      </c>
      <c r="K11" s="151" t="s">
        <v>125</v>
      </c>
      <c r="L11" s="154">
        <f>'CM-FOUR-05'!C77-'CM-FOUR-05'!I37</f>
        <v>67.425693947578125</v>
      </c>
    </row>
    <row r="12" spans="2:12" ht="16.5" thickBot="1" x14ac:dyDescent="0.3">
      <c r="B12" s="162" t="str">
        <f>'CM-FOUR-05'!B19</f>
        <v>5</v>
      </c>
      <c r="C12" s="146">
        <f>'CM-FOUR-05'!C19</f>
        <v>71.400000000000006</v>
      </c>
      <c r="D12" s="168">
        <f t="shared" si="0"/>
        <v>77.841459078632838</v>
      </c>
      <c r="E12" s="168">
        <f t="shared" si="1"/>
        <v>75.758306052421901</v>
      </c>
      <c r="F12" s="169">
        <f t="shared" si="2"/>
        <v>71.592000000000013</v>
      </c>
      <c r="G12" s="170">
        <f t="shared" si="3"/>
        <v>67.425693947578125</v>
      </c>
      <c r="H12" s="171">
        <f t="shared" si="4"/>
        <v>65.342540921367188</v>
      </c>
      <c r="J12" s="150" t="s">
        <v>114</v>
      </c>
      <c r="K12" s="151" t="s">
        <v>123</v>
      </c>
      <c r="L12" s="155">
        <f>'CM-FOUR-05'!C77-'CM-FOUR-05'!I39</f>
        <v>65.342540921367188</v>
      </c>
    </row>
    <row r="13" spans="2:12" ht="15.75" x14ac:dyDescent="0.25">
      <c r="B13" s="162" t="str">
        <f>'CM-FOUR-05'!B20</f>
        <v>6</v>
      </c>
      <c r="C13" s="146">
        <f>'CM-FOUR-05'!C20</f>
        <v>71.3</v>
      </c>
      <c r="D13" s="168">
        <f t="shared" si="0"/>
        <v>77.841459078632838</v>
      </c>
      <c r="E13" s="168">
        <f t="shared" si="1"/>
        <v>75.758306052421901</v>
      </c>
      <c r="F13" s="169">
        <f t="shared" si="2"/>
        <v>71.592000000000013</v>
      </c>
      <c r="G13" s="170">
        <f t="shared" si="3"/>
        <v>67.425693947578125</v>
      </c>
      <c r="H13" s="171">
        <f t="shared" si="4"/>
        <v>65.342540921367188</v>
      </c>
    </row>
    <row r="14" spans="2:12" ht="15.75" x14ac:dyDescent="0.25">
      <c r="B14" s="162" t="str">
        <f>'CM-FOUR-05'!B21</f>
        <v>7</v>
      </c>
      <c r="C14" s="146">
        <f>'CM-FOUR-05'!C21</f>
        <v>71.099999999999994</v>
      </c>
      <c r="D14" s="168">
        <f t="shared" si="0"/>
        <v>77.841459078632838</v>
      </c>
      <c r="E14" s="168">
        <f t="shared" si="1"/>
        <v>75.758306052421901</v>
      </c>
      <c r="F14" s="169">
        <f t="shared" si="2"/>
        <v>71.592000000000013</v>
      </c>
      <c r="G14" s="170">
        <f t="shared" si="3"/>
        <v>67.425693947578125</v>
      </c>
      <c r="H14" s="171">
        <f t="shared" si="4"/>
        <v>65.342540921367188</v>
      </c>
    </row>
    <row r="15" spans="2:12" ht="15.75" x14ac:dyDescent="0.25">
      <c r="B15" s="162" t="str">
        <f>'CM-FOUR-05'!B22</f>
        <v>8</v>
      </c>
      <c r="C15" s="146">
        <f>'CM-FOUR-05'!C22</f>
        <v>71.3</v>
      </c>
      <c r="D15" s="168">
        <f t="shared" si="0"/>
        <v>77.841459078632838</v>
      </c>
      <c r="E15" s="168">
        <f t="shared" si="1"/>
        <v>75.758306052421901</v>
      </c>
      <c r="F15" s="169">
        <f t="shared" si="2"/>
        <v>71.592000000000013</v>
      </c>
      <c r="G15" s="170">
        <f t="shared" si="3"/>
        <v>67.425693947578125</v>
      </c>
      <c r="H15" s="171">
        <f t="shared" si="4"/>
        <v>65.342540921367188</v>
      </c>
    </row>
    <row r="16" spans="2:12" ht="15.75" x14ac:dyDescent="0.25">
      <c r="B16" s="162" t="str">
        <f>'CM-FOUR-05'!B23</f>
        <v>9</v>
      </c>
      <c r="C16" s="146">
        <f>'CM-FOUR-05'!C23</f>
        <v>71</v>
      </c>
      <c r="D16" s="168">
        <f t="shared" si="0"/>
        <v>77.841459078632838</v>
      </c>
      <c r="E16" s="168">
        <f t="shared" si="1"/>
        <v>75.758306052421901</v>
      </c>
      <c r="F16" s="169">
        <f t="shared" si="2"/>
        <v>71.592000000000013</v>
      </c>
      <c r="G16" s="170">
        <f t="shared" si="3"/>
        <v>67.425693947578125</v>
      </c>
      <c r="H16" s="171">
        <f t="shared" si="4"/>
        <v>65.342540921367188</v>
      </c>
    </row>
    <row r="17" spans="2:8" ht="15.75" x14ac:dyDescent="0.25">
      <c r="B17" s="162" t="str">
        <f>'CM-FOUR-05'!B24</f>
        <v>10</v>
      </c>
      <c r="C17" s="146">
        <f>'CM-FOUR-05'!C24</f>
        <v>70.7</v>
      </c>
      <c r="D17" s="168">
        <f t="shared" si="0"/>
        <v>77.841459078632838</v>
      </c>
      <c r="E17" s="168">
        <f t="shared" si="1"/>
        <v>75.758306052421901</v>
      </c>
      <c r="F17" s="169">
        <f t="shared" si="2"/>
        <v>71.592000000000013</v>
      </c>
      <c r="G17" s="170">
        <f t="shared" si="3"/>
        <v>67.425693947578125</v>
      </c>
      <c r="H17" s="171">
        <f t="shared" si="4"/>
        <v>65.342540921367188</v>
      </c>
    </row>
    <row r="18" spans="2:8" ht="15.75" x14ac:dyDescent="0.25">
      <c r="B18" s="162" t="str">
        <f>'CM-FOUR-05'!B25</f>
        <v>11</v>
      </c>
      <c r="C18" s="146">
        <f>'CM-FOUR-05'!C25</f>
        <v>70.5</v>
      </c>
      <c r="D18" s="168">
        <f t="shared" si="0"/>
        <v>77.841459078632838</v>
      </c>
      <c r="E18" s="168">
        <f t="shared" si="1"/>
        <v>75.758306052421901</v>
      </c>
      <c r="F18" s="169">
        <f t="shared" si="2"/>
        <v>71.592000000000013</v>
      </c>
      <c r="G18" s="170">
        <f t="shared" si="3"/>
        <v>67.425693947578125</v>
      </c>
      <c r="H18" s="171">
        <f t="shared" si="4"/>
        <v>65.342540921367188</v>
      </c>
    </row>
    <row r="19" spans="2:8" ht="15.75" x14ac:dyDescent="0.25">
      <c r="B19" s="162" t="str">
        <f>'CM-FOUR-05'!B26</f>
        <v>12</v>
      </c>
      <c r="C19" s="146">
        <f>'CM-FOUR-05'!C26</f>
        <v>70.400000000000006</v>
      </c>
      <c r="D19" s="168">
        <f t="shared" si="0"/>
        <v>77.841459078632838</v>
      </c>
      <c r="E19" s="168">
        <f t="shared" si="1"/>
        <v>75.758306052421901</v>
      </c>
      <c r="F19" s="169">
        <f t="shared" si="2"/>
        <v>71.592000000000013</v>
      </c>
      <c r="G19" s="170">
        <f t="shared" si="3"/>
        <v>67.425693947578125</v>
      </c>
      <c r="H19" s="171">
        <f t="shared" si="4"/>
        <v>65.342540921367188</v>
      </c>
    </row>
    <row r="20" spans="2:8" ht="15.75" x14ac:dyDescent="0.25">
      <c r="B20" s="162" t="str">
        <f>'CM-FOUR-05'!B27</f>
        <v>13</v>
      </c>
      <c r="C20" s="146">
        <f>'CM-FOUR-05'!C27</f>
        <v>70.3</v>
      </c>
      <c r="D20" s="168">
        <f t="shared" si="0"/>
        <v>77.841459078632838</v>
      </c>
      <c r="E20" s="168">
        <f t="shared" si="1"/>
        <v>75.758306052421901</v>
      </c>
      <c r="F20" s="169">
        <f t="shared" si="2"/>
        <v>71.592000000000013</v>
      </c>
      <c r="G20" s="170">
        <f t="shared" si="3"/>
        <v>67.425693947578125</v>
      </c>
      <c r="H20" s="171">
        <f t="shared" si="4"/>
        <v>65.342540921367188</v>
      </c>
    </row>
    <row r="21" spans="2:8" ht="15.75" x14ac:dyDescent="0.25">
      <c r="B21" s="162" t="str">
        <f>'CM-FOUR-05'!B28</f>
        <v>14</v>
      </c>
      <c r="C21" s="146">
        <f>'CM-FOUR-05'!C28</f>
        <v>70.2</v>
      </c>
      <c r="D21" s="168">
        <f t="shared" si="0"/>
        <v>77.841459078632838</v>
      </c>
      <c r="E21" s="168">
        <f t="shared" si="1"/>
        <v>75.758306052421901</v>
      </c>
      <c r="F21" s="169">
        <f t="shared" si="2"/>
        <v>71.592000000000013</v>
      </c>
      <c r="G21" s="170">
        <f t="shared" si="3"/>
        <v>67.425693947578125</v>
      </c>
      <c r="H21" s="171">
        <f t="shared" si="4"/>
        <v>65.342540921367188</v>
      </c>
    </row>
    <row r="22" spans="2:8" ht="15.75" x14ac:dyDescent="0.25">
      <c r="B22" s="162" t="str">
        <f>'CM-FOUR-05'!B29</f>
        <v>15</v>
      </c>
      <c r="C22" s="146">
        <f>'CM-FOUR-05'!C29</f>
        <v>70.099999999999994</v>
      </c>
      <c r="D22" s="168">
        <f t="shared" si="0"/>
        <v>77.841459078632838</v>
      </c>
      <c r="E22" s="168">
        <f t="shared" si="1"/>
        <v>75.758306052421901</v>
      </c>
      <c r="F22" s="169">
        <f t="shared" si="2"/>
        <v>71.592000000000013</v>
      </c>
      <c r="G22" s="170">
        <f t="shared" si="3"/>
        <v>67.425693947578125</v>
      </c>
      <c r="H22" s="171">
        <f t="shared" si="4"/>
        <v>65.342540921367188</v>
      </c>
    </row>
    <row r="23" spans="2:8" ht="15.75" x14ac:dyDescent="0.25">
      <c r="B23" s="162" t="str">
        <f>'CM-FOUR-05'!B30</f>
        <v>16</v>
      </c>
      <c r="C23" s="146">
        <f>'CM-FOUR-05'!C30</f>
        <v>70</v>
      </c>
      <c r="D23" s="168">
        <f t="shared" si="0"/>
        <v>77.841459078632838</v>
      </c>
      <c r="E23" s="168">
        <f t="shared" si="1"/>
        <v>75.758306052421901</v>
      </c>
      <c r="F23" s="169">
        <f t="shared" si="2"/>
        <v>71.592000000000013</v>
      </c>
      <c r="G23" s="170">
        <f t="shared" si="3"/>
        <v>67.425693947578125</v>
      </c>
      <c r="H23" s="171">
        <f t="shared" si="4"/>
        <v>65.342540921367188</v>
      </c>
    </row>
    <row r="24" spans="2:8" ht="15.75" x14ac:dyDescent="0.25">
      <c r="B24" s="162" t="str">
        <f>'CM-FOUR-05'!B31</f>
        <v>17</v>
      </c>
      <c r="C24" s="146">
        <f>'CM-FOUR-05'!C31</f>
        <v>69.599999999999994</v>
      </c>
      <c r="D24" s="168">
        <f t="shared" si="0"/>
        <v>77.841459078632838</v>
      </c>
      <c r="E24" s="168">
        <f t="shared" si="1"/>
        <v>75.758306052421901</v>
      </c>
      <c r="F24" s="169">
        <f t="shared" si="2"/>
        <v>71.592000000000013</v>
      </c>
      <c r="G24" s="170">
        <f t="shared" si="3"/>
        <v>67.425693947578125</v>
      </c>
      <c r="H24" s="171">
        <f t="shared" si="4"/>
        <v>65.342540921367188</v>
      </c>
    </row>
    <row r="25" spans="2:8" ht="15.75" x14ac:dyDescent="0.25">
      <c r="B25" s="162" t="str">
        <f>'CM-FOUR-05'!B32</f>
        <v>18</v>
      </c>
      <c r="C25" s="146">
        <f>'CM-FOUR-05'!C32</f>
        <v>69.3</v>
      </c>
      <c r="D25" s="168">
        <f t="shared" si="0"/>
        <v>77.841459078632838</v>
      </c>
      <c r="E25" s="168">
        <f t="shared" si="1"/>
        <v>75.758306052421901</v>
      </c>
      <c r="F25" s="169">
        <f t="shared" si="2"/>
        <v>71.592000000000013</v>
      </c>
      <c r="G25" s="170">
        <f t="shared" si="3"/>
        <v>67.425693947578125</v>
      </c>
      <c r="H25" s="171">
        <f t="shared" si="4"/>
        <v>65.342540921367188</v>
      </c>
    </row>
    <row r="26" spans="2:8" ht="15.75" x14ac:dyDescent="0.25">
      <c r="B26" s="162" t="str">
        <f>'CM-FOUR-05'!B33</f>
        <v>19</v>
      </c>
      <c r="C26" s="146">
        <f>'CM-FOUR-05'!C33</f>
        <v>69</v>
      </c>
      <c r="D26" s="168">
        <f t="shared" si="0"/>
        <v>77.841459078632838</v>
      </c>
      <c r="E26" s="168">
        <f t="shared" si="1"/>
        <v>75.758306052421901</v>
      </c>
      <c r="F26" s="169">
        <f t="shared" si="2"/>
        <v>71.592000000000013</v>
      </c>
      <c r="G26" s="170">
        <f t="shared" si="3"/>
        <v>67.425693947578125</v>
      </c>
      <c r="H26" s="171">
        <f t="shared" si="4"/>
        <v>65.342540921367188</v>
      </c>
    </row>
    <row r="27" spans="2:8" ht="15.75" x14ac:dyDescent="0.25">
      <c r="B27" s="162" t="str">
        <f>'CM-FOUR-05'!B34</f>
        <v>20</v>
      </c>
      <c r="C27" s="146">
        <f>'CM-FOUR-05'!C34</f>
        <v>68.900000000000006</v>
      </c>
      <c r="D27" s="168">
        <f t="shared" si="0"/>
        <v>77.841459078632838</v>
      </c>
      <c r="E27" s="168">
        <f t="shared" si="1"/>
        <v>75.758306052421901</v>
      </c>
      <c r="F27" s="169">
        <f t="shared" si="2"/>
        <v>71.592000000000013</v>
      </c>
      <c r="G27" s="170">
        <f t="shared" si="3"/>
        <v>67.425693947578125</v>
      </c>
      <c r="H27" s="171">
        <f t="shared" si="4"/>
        <v>65.342540921367188</v>
      </c>
    </row>
    <row r="28" spans="2:8" ht="15.75" x14ac:dyDescent="0.25">
      <c r="B28" s="162" t="str">
        <f>'CM-FOUR-05'!B35</f>
        <v>21</v>
      </c>
      <c r="C28" s="146">
        <f>'CM-FOUR-05'!C35</f>
        <v>68.7</v>
      </c>
      <c r="D28" s="168">
        <f t="shared" si="0"/>
        <v>77.841459078632838</v>
      </c>
      <c r="E28" s="168">
        <f t="shared" si="1"/>
        <v>75.758306052421901</v>
      </c>
      <c r="F28" s="169">
        <f t="shared" si="2"/>
        <v>71.592000000000013</v>
      </c>
      <c r="G28" s="170">
        <f t="shared" si="3"/>
        <v>67.425693947578125</v>
      </c>
      <c r="H28" s="171">
        <f t="shared" si="4"/>
        <v>65.342540921367188</v>
      </c>
    </row>
    <row r="29" spans="2:8" ht="15.75" x14ac:dyDescent="0.25">
      <c r="B29" s="162" t="str">
        <f>'CM-FOUR-05'!B36</f>
        <v>22</v>
      </c>
      <c r="C29" s="146">
        <f>'CM-FOUR-05'!C36</f>
        <v>68.400000000000006</v>
      </c>
      <c r="D29" s="168">
        <f t="shared" si="0"/>
        <v>77.841459078632838</v>
      </c>
      <c r="E29" s="168">
        <f t="shared" si="1"/>
        <v>75.758306052421901</v>
      </c>
      <c r="F29" s="169">
        <f t="shared" si="2"/>
        <v>71.592000000000013</v>
      </c>
      <c r="G29" s="170">
        <f t="shared" si="3"/>
        <v>67.425693947578125</v>
      </c>
      <c r="H29" s="171">
        <f t="shared" si="4"/>
        <v>65.342540921367188</v>
      </c>
    </row>
    <row r="30" spans="2:8" ht="15.75" x14ac:dyDescent="0.25">
      <c r="B30" s="162" t="str">
        <f>'CM-FOUR-05'!B37</f>
        <v>23</v>
      </c>
      <c r="C30" s="146">
        <f>'CM-FOUR-05'!C37</f>
        <v>68.5</v>
      </c>
      <c r="D30" s="168">
        <f t="shared" si="0"/>
        <v>77.841459078632838</v>
      </c>
      <c r="E30" s="168">
        <f t="shared" si="1"/>
        <v>75.758306052421901</v>
      </c>
      <c r="F30" s="169">
        <f t="shared" si="2"/>
        <v>71.592000000000013</v>
      </c>
      <c r="G30" s="170">
        <f t="shared" si="3"/>
        <v>67.425693947578125</v>
      </c>
      <c r="H30" s="171">
        <f t="shared" si="4"/>
        <v>65.342540921367188</v>
      </c>
    </row>
    <row r="31" spans="2:8" ht="15.75" x14ac:dyDescent="0.25">
      <c r="B31" s="162" t="str">
        <f>'CM-FOUR-05'!B38</f>
        <v>24</v>
      </c>
      <c r="C31" s="146">
        <f>'CM-FOUR-05'!C38</f>
        <v>68.7</v>
      </c>
      <c r="D31" s="168">
        <f t="shared" si="0"/>
        <v>77.841459078632838</v>
      </c>
      <c r="E31" s="168">
        <f t="shared" si="1"/>
        <v>75.758306052421901</v>
      </c>
      <c r="F31" s="169">
        <f t="shared" si="2"/>
        <v>71.592000000000013</v>
      </c>
      <c r="G31" s="170">
        <f t="shared" si="3"/>
        <v>67.425693947578125</v>
      </c>
      <c r="H31" s="171">
        <f t="shared" si="4"/>
        <v>65.342540921367188</v>
      </c>
    </row>
    <row r="32" spans="2:8" ht="15.75" x14ac:dyDescent="0.25">
      <c r="B32" s="162" t="str">
        <f>'CM-FOUR-05'!B39</f>
        <v>25</v>
      </c>
      <c r="C32" s="146">
        <f>'CM-FOUR-05'!C39</f>
        <v>70.2</v>
      </c>
      <c r="D32" s="168">
        <f t="shared" si="0"/>
        <v>77.841459078632838</v>
      </c>
      <c r="E32" s="168">
        <f t="shared" si="1"/>
        <v>75.758306052421901</v>
      </c>
      <c r="F32" s="169">
        <f t="shared" si="2"/>
        <v>71.592000000000013</v>
      </c>
      <c r="G32" s="170">
        <f t="shared" si="3"/>
        <v>67.425693947578125</v>
      </c>
      <c r="H32" s="171">
        <f t="shared" si="4"/>
        <v>65.342540921367188</v>
      </c>
    </row>
    <row r="33" spans="2:8" ht="15.75" x14ac:dyDescent="0.25">
      <c r="B33" s="162" t="str">
        <f>'CM-FOUR-05'!B40</f>
        <v>26</v>
      </c>
      <c r="C33" s="146">
        <f>'CM-FOUR-05'!C40</f>
        <v>70.400000000000006</v>
      </c>
      <c r="D33" s="168">
        <f t="shared" si="0"/>
        <v>77.841459078632838</v>
      </c>
      <c r="E33" s="168">
        <f t="shared" si="1"/>
        <v>75.758306052421901</v>
      </c>
      <c r="F33" s="169">
        <f t="shared" si="2"/>
        <v>71.592000000000013</v>
      </c>
      <c r="G33" s="170">
        <f t="shared" si="3"/>
        <v>67.425693947578125</v>
      </c>
      <c r="H33" s="171">
        <f t="shared" si="4"/>
        <v>65.342540921367188</v>
      </c>
    </row>
    <row r="34" spans="2:8" ht="15.75" x14ac:dyDescent="0.25">
      <c r="B34" s="162" t="str">
        <f>'CM-FOUR-05'!B41</f>
        <v>27</v>
      </c>
      <c r="C34" s="146">
        <f>'CM-FOUR-05'!C41</f>
        <v>70.5</v>
      </c>
      <c r="D34" s="168">
        <f t="shared" si="0"/>
        <v>77.841459078632838</v>
      </c>
      <c r="E34" s="168">
        <f t="shared" si="1"/>
        <v>75.758306052421901</v>
      </c>
      <c r="F34" s="169">
        <f t="shared" si="2"/>
        <v>71.592000000000013</v>
      </c>
      <c r="G34" s="170">
        <f t="shared" si="3"/>
        <v>67.425693947578125</v>
      </c>
      <c r="H34" s="171">
        <f t="shared" si="4"/>
        <v>65.342540921367188</v>
      </c>
    </row>
    <row r="35" spans="2:8" ht="15.75" x14ac:dyDescent="0.25">
      <c r="B35" s="162" t="str">
        <f>'CM-FOUR-05'!B42</f>
        <v>28</v>
      </c>
      <c r="C35" s="146">
        <f>'CM-FOUR-05'!C42</f>
        <v>70.7</v>
      </c>
      <c r="D35" s="168">
        <f t="shared" si="0"/>
        <v>77.841459078632838</v>
      </c>
      <c r="E35" s="168">
        <f t="shared" si="1"/>
        <v>75.758306052421901</v>
      </c>
      <c r="F35" s="169">
        <f t="shared" si="2"/>
        <v>71.592000000000013</v>
      </c>
      <c r="G35" s="170">
        <f t="shared" si="3"/>
        <v>67.425693947578125</v>
      </c>
      <c r="H35" s="171">
        <f t="shared" si="4"/>
        <v>65.342540921367188</v>
      </c>
    </row>
    <row r="36" spans="2:8" ht="15.75" x14ac:dyDescent="0.25">
      <c r="B36" s="162" t="str">
        <f>'CM-FOUR-05'!B43</f>
        <v>29</v>
      </c>
      <c r="C36" s="146">
        <f>'CM-FOUR-05'!C43</f>
        <v>70.8</v>
      </c>
      <c r="D36" s="168">
        <f t="shared" si="0"/>
        <v>77.841459078632838</v>
      </c>
      <c r="E36" s="168">
        <f t="shared" si="1"/>
        <v>75.758306052421901</v>
      </c>
      <c r="F36" s="169">
        <f t="shared" si="2"/>
        <v>71.592000000000013</v>
      </c>
      <c r="G36" s="170">
        <f t="shared" si="3"/>
        <v>67.425693947578125</v>
      </c>
      <c r="H36" s="171">
        <f t="shared" si="4"/>
        <v>65.342540921367188</v>
      </c>
    </row>
    <row r="37" spans="2:8" ht="15.75" x14ac:dyDescent="0.25">
      <c r="B37" s="162" t="str">
        <f>'CM-FOUR-05'!B44</f>
        <v>30</v>
      </c>
      <c r="C37" s="146">
        <f>'CM-FOUR-05'!C44</f>
        <v>71.099999999999994</v>
      </c>
      <c r="D37" s="168">
        <f t="shared" si="0"/>
        <v>77.841459078632838</v>
      </c>
      <c r="E37" s="168">
        <f t="shared" si="1"/>
        <v>75.758306052421901</v>
      </c>
      <c r="F37" s="169">
        <f t="shared" si="2"/>
        <v>71.592000000000013</v>
      </c>
      <c r="G37" s="170">
        <f t="shared" si="3"/>
        <v>67.425693947578125</v>
      </c>
      <c r="H37" s="171">
        <f t="shared" si="4"/>
        <v>65.342540921367188</v>
      </c>
    </row>
    <row r="38" spans="2:8" ht="15.75" x14ac:dyDescent="0.25">
      <c r="B38" s="162" t="str">
        <f>'CM-FOUR-05'!B45</f>
        <v>31</v>
      </c>
      <c r="C38" s="146">
        <f>'CM-FOUR-05'!C45</f>
        <v>71.2</v>
      </c>
      <c r="D38" s="168">
        <f t="shared" si="0"/>
        <v>77.841459078632838</v>
      </c>
      <c r="E38" s="168">
        <f t="shared" si="1"/>
        <v>75.758306052421901</v>
      </c>
      <c r="F38" s="169">
        <f t="shared" si="2"/>
        <v>71.592000000000013</v>
      </c>
      <c r="G38" s="170">
        <f t="shared" si="3"/>
        <v>67.425693947578125</v>
      </c>
      <c r="H38" s="171">
        <f t="shared" si="4"/>
        <v>65.342540921367188</v>
      </c>
    </row>
    <row r="39" spans="2:8" ht="15.75" x14ac:dyDescent="0.25">
      <c r="B39" s="162" t="str">
        <f>'CM-FOUR-05'!B46</f>
        <v>32</v>
      </c>
      <c r="C39" s="146">
        <f>'CM-FOUR-05'!C46</f>
        <v>71.3</v>
      </c>
      <c r="D39" s="168">
        <f t="shared" si="0"/>
        <v>77.841459078632838</v>
      </c>
      <c r="E39" s="168">
        <f t="shared" si="1"/>
        <v>75.758306052421901</v>
      </c>
      <c r="F39" s="169">
        <f t="shared" si="2"/>
        <v>71.592000000000013</v>
      </c>
      <c r="G39" s="170">
        <f t="shared" si="3"/>
        <v>67.425693947578125</v>
      </c>
      <c r="H39" s="171">
        <f t="shared" si="4"/>
        <v>65.342540921367188</v>
      </c>
    </row>
    <row r="40" spans="2:8" ht="15.75" x14ac:dyDescent="0.25">
      <c r="B40" s="162" t="str">
        <f>'CM-FOUR-05'!B47</f>
        <v>33</v>
      </c>
      <c r="C40" s="146">
        <f>'CM-FOUR-05'!C47</f>
        <v>71.400000000000006</v>
      </c>
      <c r="D40" s="168">
        <f t="shared" si="0"/>
        <v>77.841459078632838</v>
      </c>
      <c r="E40" s="168">
        <f t="shared" si="1"/>
        <v>75.758306052421901</v>
      </c>
      <c r="F40" s="169">
        <f t="shared" si="2"/>
        <v>71.592000000000013</v>
      </c>
      <c r="G40" s="170">
        <f t="shared" si="3"/>
        <v>67.425693947578125</v>
      </c>
      <c r="H40" s="171">
        <f t="shared" si="4"/>
        <v>65.342540921367188</v>
      </c>
    </row>
    <row r="41" spans="2:8" ht="15.75" x14ac:dyDescent="0.25">
      <c r="B41" s="162" t="str">
        <f>'CM-FOUR-05'!B48</f>
        <v>34</v>
      </c>
      <c r="C41" s="146">
        <f>'CM-FOUR-05'!C48</f>
        <v>71.599999999999994</v>
      </c>
      <c r="D41" s="168">
        <f t="shared" si="0"/>
        <v>77.841459078632838</v>
      </c>
      <c r="E41" s="168">
        <f t="shared" si="1"/>
        <v>75.758306052421901</v>
      </c>
      <c r="F41" s="169">
        <f t="shared" si="2"/>
        <v>71.592000000000013</v>
      </c>
      <c r="G41" s="170">
        <f t="shared" si="3"/>
        <v>67.425693947578125</v>
      </c>
      <c r="H41" s="171">
        <f t="shared" si="4"/>
        <v>65.342540921367188</v>
      </c>
    </row>
    <row r="42" spans="2:8" ht="15.75" x14ac:dyDescent="0.25">
      <c r="B42" s="162" t="str">
        <f>'CM-FOUR-05'!B49</f>
        <v>35</v>
      </c>
      <c r="C42" s="146">
        <f>'CM-FOUR-05'!C49</f>
        <v>71.7</v>
      </c>
      <c r="D42" s="168">
        <f t="shared" si="0"/>
        <v>77.841459078632838</v>
      </c>
      <c r="E42" s="168">
        <f t="shared" si="1"/>
        <v>75.758306052421901</v>
      </c>
      <c r="F42" s="169">
        <f t="shared" si="2"/>
        <v>71.592000000000013</v>
      </c>
      <c r="G42" s="170">
        <f t="shared" si="3"/>
        <v>67.425693947578125</v>
      </c>
      <c r="H42" s="171">
        <f t="shared" si="4"/>
        <v>65.342540921367188</v>
      </c>
    </row>
    <row r="43" spans="2:8" ht="15.75" x14ac:dyDescent="0.25">
      <c r="B43" s="162" t="str">
        <f>'CM-FOUR-05'!B50</f>
        <v>36</v>
      </c>
      <c r="C43" s="146">
        <f>'CM-FOUR-05'!C50</f>
        <v>71.8</v>
      </c>
      <c r="D43" s="168">
        <f t="shared" si="0"/>
        <v>77.841459078632838</v>
      </c>
      <c r="E43" s="168">
        <f t="shared" si="1"/>
        <v>75.758306052421901</v>
      </c>
      <c r="F43" s="169">
        <f t="shared" si="2"/>
        <v>71.592000000000013</v>
      </c>
      <c r="G43" s="170">
        <f t="shared" si="3"/>
        <v>67.425693947578125</v>
      </c>
      <c r="H43" s="171">
        <f t="shared" si="4"/>
        <v>65.342540921367188</v>
      </c>
    </row>
    <row r="44" spans="2:8" ht="15.75" x14ac:dyDescent="0.25">
      <c r="B44" s="162" t="str">
        <f>'CM-FOUR-05'!B51</f>
        <v>37</v>
      </c>
      <c r="C44" s="146">
        <f>'CM-FOUR-05'!C51</f>
        <v>71.900000000000006</v>
      </c>
      <c r="D44" s="168">
        <f t="shared" si="0"/>
        <v>77.841459078632838</v>
      </c>
      <c r="E44" s="168">
        <f t="shared" si="1"/>
        <v>75.758306052421901</v>
      </c>
      <c r="F44" s="169">
        <f t="shared" si="2"/>
        <v>71.592000000000013</v>
      </c>
      <c r="G44" s="170">
        <f t="shared" si="3"/>
        <v>67.425693947578125</v>
      </c>
      <c r="H44" s="171">
        <f t="shared" si="4"/>
        <v>65.342540921367188</v>
      </c>
    </row>
    <row r="45" spans="2:8" ht="15.75" x14ac:dyDescent="0.25">
      <c r="B45" s="162" t="str">
        <f>'CM-FOUR-05'!B52</f>
        <v>38</v>
      </c>
      <c r="C45" s="146">
        <f>'CM-FOUR-05'!C52</f>
        <v>72.400000000000006</v>
      </c>
      <c r="D45" s="168">
        <f t="shared" si="0"/>
        <v>77.841459078632838</v>
      </c>
      <c r="E45" s="168">
        <f t="shared" si="1"/>
        <v>75.758306052421901</v>
      </c>
      <c r="F45" s="169">
        <f t="shared" si="2"/>
        <v>71.592000000000013</v>
      </c>
      <c r="G45" s="170">
        <f t="shared" si="3"/>
        <v>67.425693947578125</v>
      </c>
      <c r="H45" s="171">
        <f t="shared" si="4"/>
        <v>65.342540921367188</v>
      </c>
    </row>
    <row r="46" spans="2:8" ht="15.75" x14ac:dyDescent="0.25">
      <c r="B46" s="162" t="str">
        <f>'CM-FOUR-05'!B53</f>
        <v>39</v>
      </c>
      <c r="C46" s="146">
        <f>'CM-FOUR-05'!C53</f>
        <v>72.599999999999994</v>
      </c>
      <c r="D46" s="168">
        <f t="shared" si="0"/>
        <v>77.841459078632838</v>
      </c>
      <c r="E46" s="168">
        <f t="shared" si="1"/>
        <v>75.758306052421901</v>
      </c>
      <c r="F46" s="169">
        <f t="shared" si="2"/>
        <v>71.592000000000013</v>
      </c>
      <c r="G46" s="170">
        <f t="shared" si="3"/>
        <v>67.425693947578125</v>
      </c>
      <c r="H46" s="171">
        <f t="shared" si="4"/>
        <v>65.342540921367188</v>
      </c>
    </row>
    <row r="47" spans="2:8" ht="15.75" x14ac:dyDescent="0.25">
      <c r="B47" s="162" t="str">
        <f>'CM-FOUR-05'!B54</f>
        <v>40</v>
      </c>
      <c r="C47" s="146">
        <f>'CM-FOUR-05'!C54</f>
        <v>72.900000000000006</v>
      </c>
      <c r="D47" s="168">
        <f t="shared" si="0"/>
        <v>77.841459078632838</v>
      </c>
      <c r="E47" s="168">
        <f t="shared" si="1"/>
        <v>75.758306052421901</v>
      </c>
      <c r="F47" s="169">
        <f t="shared" si="2"/>
        <v>71.592000000000013</v>
      </c>
      <c r="G47" s="170">
        <f t="shared" si="3"/>
        <v>67.425693947578125</v>
      </c>
      <c r="H47" s="171">
        <f t="shared" si="4"/>
        <v>65.342540921367188</v>
      </c>
    </row>
    <row r="48" spans="2:8" ht="15.75" x14ac:dyDescent="0.25">
      <c r="B48" s="162" t="str">
        <f>'CM-FOUR-05'!B55</f>
        <v>41</v>
      </c>
      <c r="C48" s="146">
        <f>'CM-FOUR-05'!C55</f>
        <v>74</v>
      </c>
      <c r="D48" s="168">
        <f t="shared" si="0"/>
        <v>77.841459078632838</v>
      </c>
      <c r="E48" s="168">
        <f t="shared" si="1"/>
        <v>75.758306052421901</v>
      </c>
      <c r="F48" s="169">
        <f t="shared" si="2"/>
        <v>71.592000000000013</v>
      </c>
      <c r="G48" s="170">
        <f t="shared" si="3"/>
        <v>67.425693947578125</v>
      </c>
      <c r="H48" s="171">
        <f t="shared" si="4"/>
        <v>65.342540921367188</v>
      </c>
    </row>
    <row r="49" spans="2:8" ht="15.75" x14ac:dyDescent="0.25">
      <c r="B49" s="162" t="str">
        <f>'CM-FOUR-05'!B56</f>
        <v>42</v>
      </c>
      <c r="C49" s="146">
        <f>'CM-FOUR-05'!C56</f>
        <v>74.099999999999994</v>
      </c>
      <c r="D49" s="168">
        <f t="shared" si="0"/>
        <v>77.841459078632838</v>
      </c>
      <c r="E49" s="168">
        <f t="shared" si="1"/>
        <v>75.758306052421901</v>
      </c>
      <c r="F49" s="169">
        <f t="shared" si="2"/>
        <v>71.592000000000013</v>
      </c>
      <c r="G49" s="170">
        <f t="shared" si="3"/>
        <v>67.425693947578125</v>
      </c>
      <c r="H49" s="171">
        <f t="shared" si="4"/>
        <v>65.342540921367188</v>
      </c>
    </row>
    <row r="50" spans="2:8" ht="15.75" x14ac:dyDescent="0.25">
      <c r="B50" s="162" t="str">
        <f>'CM-FOUR-05'!B57</f>
        <v>43</v>
      </c>
      <c r="C50" s="146">
        <f>'CM-FOUR-05'!C57</f>
        <v>74.2</v>
      </c>
      <c r="D50" s="168">
        <f t="shared" si="0"/>
        <v>77.841459078632838</v>
      </c>
      <c r="E50" s="168">
        <f t="shared" si="1"/>
        <v>75.758306052421901</v>
      </c>
      <c r="F50" s="169">
        <f t="shared" si="2"/>
        <v>71.592000000000013</v>
      </c>
      <c r="G50" s="170">
        <f t="shared" si="3"/>
        <v>67.425693947578125</v>
      </c>
      <c r="H50" s="171">
        <f t="shared" si="4"/>
        <v>65.342540921367188</v>
      </c>
    </row>
    <row r="51" spans="2:8" ht="15.75" x14ac:dyDescent="0.25">
      <c r="B51" s="162" t="str">
        <f>'CM-FOUR-05'!B58</f>
        <v>44</v>
      </c>
      <c r="C51" s="146">
        <f>'CM-FOUR-05'!C58</f>
        <v>74.599999999999994</v>
      </c>
      <c r="D51" s="168">
        <f t="shared" si="0"/>
        <v>77.841459078632838</v>
      </c>
      <c r="E51" s="168">
        <f t="shared" si="1"/>
        <v>75.758306052421901</v>
      </c>
      <c r="F51" s="169">
        <f t="shared" si="2"/>
        <v>71.592000000000013</v>
      </c>
      <c r="G51" s="170">
        <f t="shared" si="3"/>
        <v>67.425693947578125</v>
      </c>
      <c r="H51" s="171">
        <f t="shared" si="4"/>
        <v>65.342540921367188</v>
      </c>
    </row>
    <row r="52" spans="2:8" ht="15.75" x14ac:dyDescent="0.25">
      <c r="B52" s="162" t="str">
        <f>'CM-FOUR-05'!B59</f>
        <v>45</v>
      </c>
      <c r="C52" s="146">
        <f>'CM-FOUR-05'!C59</f>
        <v>74.8</v>
      </c>
      <c r="D52" s="168">
        <f t="shared" si="0"/>
        <v>77.841459078632838</v>
      </c>
      <c r="E52" s="168">
        <f t="shared" si="1"/>
        <v>75.758306052421901</v>
      </c>
      <c r="F52" s="169">
        <f t="shared" si="2"/>
        <v>71.592000000000013</v>
      </c>
      <c r="G52" s="170">
        <f t="shared" si="3"/>
        <v>67.425693947578125</v>
      </c>
      <c r="H52" s="171">
        <f t="shared" si="4"/>
        <v>65.342540921367188</v>
      </c>
    </row>
    <row r="53" spans="2:8" ht="15.75" x14ac:dyDescent="0.25">
      <c r="B53" s="162" t="str">
        <f>'CM-FOUR-05'!B60</f>
        <v>46</v>
      </c>
      <c r="C53" s="146">
        <f>'CM-FOUR-05'!C60</f>
        <v>75.599999999999994</v>
      </c>
      <c r="D53" s="168">
        <f t="shared" si="0"/>
        <v>77.841459078632838</v>
      </c>
      <c r="E53" s="168">
        <f t="shared" si="1"/>
        <v>75.758306052421901</v>
      </c>
      <c r="F53" s="169">
        <f t="shared" si="2"/>
        <v>71.592000000000013</v>
      </c>
      <c r="G53" s="170">
        <f t="shared" si="3"/>
        <v>67.425693947578125</v>
      </c>
      <c r="H53" s="171">
        <f t="shared" si="4"/>
        <v>65.342540921367188</v>
      </c>
    </row>
    <row r="54" spans="2:8" ht="15.75" x14ac:dyDescent="0.25">
      <c r="B54" s="162" t="str">
        <f>'CM-FOUR-05'!B61</f>
        <v>47</v>
      </c>
      <c r="C54" s="146">
        <f>'CM-FOUR-05'!C61</f>
        <v>75.8</v>
      </c>
      <c r="D54" s="168">
        <f t="shared" si="0"/>
        <v>77.841459078632838</v>
      </c>
      <c r="E54" s="168">
        <f t="shared" si="1"/>
        <v>75.758306052421901</v>
      </c>
      <c r="F54" s="169">
        <f t="shared" si="2"/>
        <v>71.592000000000013</v>
      </c>
      <c r="G54" s="170">
        <f t="shared" si="3"/>
        <v>67.425693947578125</v>
      </c>
      <c r="H54" s="171">
        <f t="shared" si="4"/>
        <v>65.342540921367188</v>
      </c>
    </row>
    <row r="55" spans="2:8" ht="15.75" x14ac:dyDescent="0.25">
      <c r="B55" s="162" t="str">
        <f>'CM-FOUR-05'!B62</f>
        <v>48</v>
      </c>
      <c r="C55" s="146">
        <f>'CM-FOUR-05'!C62</f>
        <v>75.900000000000006</v>
      </c>
      <c r="D55" s="168">
        <f t="shared" si="0"/>
        <v>77.841459078632838</v>
      </c>
      <c r="E55" s="168">
        <f t="shared" si="1"/>
        <v>75.758306052421901</v>
      </c>
      <c r="F55" s="169">
        <f t="shared" si="2"/>
        <v>71.592000000000013</v>
      </c>
      <c r="G55" s="170">
        <f t="shared" si="3"/>
        <v>67.425693947578125</v>
      </c>
      <c r="H55" s="171">
        <f t="shared" si="4"/>
        <v>65.342540921367188</v>
      </c>
    </row>
    <row r="56" spans="2:8" ht="15.75" x14ac:dyDescent="0.25">
      <c r="B56" s="162" t="str">
        <f>'CM-FOUR-05'!B63</f>
        <v>49</v>
      </c>
      <c r="C56" s="146">
        <f>'CM-FOUR-05'!C63</f>
        <v>76.099999999999994</v>
      </c>
      <c r="D56" s="168">
        <f t="shared" si="0"/>
        <v>77.841459078632838</v>
      </c>
      <c r="E56" s="168">
        <f t="shared" si="1"/>
        <v>75.758306052421901</v>
      </c>
      <c r="F56" s="169">
        <f t="shared" si="2"/>
        <v>71.592000000000013</v>
      </c>
      <c r="G56" s="170">
        <f t="shared" si="3"/>
        <v>67.425693947578125</v>
      </c>
      <c r="H56" s="171">
        <f t="shared" si="4"/>
        <v>65.342540921367188</v>
      </c>
    </row>
    <row r="57" spans="2:8" ht="16.5" thickBot="1" x14ac:dyDescent="0.3">
      <c r="B57" s="163" t="str">
        <f>'CM-FOUR-05'!B64</f>
        <v>50</v>
      </c>
      <c r="C57" s="164">
        <f>'CM-FOUR-05'!C64</f>
        <v>76</v>
      </c>
      <c r="D57" s="172">
        <f t="shared" si="0"/>
        <v>77.841459078632838</v>
      </c>
      <c r="E57" s="172">
        <f t="shared" si="1"/>
        <v>75.758306052421901</v>
      </c>
      <c r="F57" s="173">
        <f t="shared" si="2"/>
        <v>71.592000000000013</v>
      </c>
      <c r="G57" s="174">
        <f t="shared" si="3"/>
        <v>67.425693947578125</v>
      </c>
      <c r="H57" s="175">
        <f t="shared" si="4"/>
        <v>65.342540921367188</v>
      </c>
    </row>
  </sheetData>
  <mergeCells count="1">
    <mergeCell ref="C1:G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DESCRIPTION</vt:lpstr>
      <vt:lpstr>CM-FOUR-05</vt:lpstr>
      <vt:lpstr>CONSTRUCTION DE L'HISTOGRAMME</vt:lpstr>
      <vt:lpstr>COURBE DE GAUSSE</vt:lpstr>
      <vt:lpstr>CARTE DE CONTROLE</vt:lpstr>
      <vt:lpstr>Print_Area_MI</vt:lpstr>
      <vt:lpstr>'CM-FOUR-05'!Zone_d_impression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Machine Capability</dc:title>
  <dc:creator>SUPERVISEUR METROLOG</dc:creator>
  <cp:lastModifiedBy>SUPERVISEUR METROLOG</cp:lastModifiedBy>
  <cp:lastPrinted>2006-09-14T08:10:07Z</cp:lastPrinted>
  <dcterms:created xsi:type="dcterms:W3CDTF">2017-01-09T20:15:47Z</dcterms:created>
  <dcterms:modified xsi:type="dcterms:W3CDTF">2017-01-28T14:14:49Z</dcterms:modified>
</cp:coreProperties>
</file>